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292" activeTab="0"/>
  </bookViews>
  <sheets>
    <sheet name="ΕΠΙΔΟΤΗΣΗ ΕΝΟΙΚΙΟΥ" sheetId="1" r:id="rId1"/>
  </sheets>
  <definedNames>
    <definedName name="_xlnm._FilterDatabase" localSheetId="0" hidden="1">'ΕΠΙΔΟΤΗΣΗ ΕΝΟΙΚΙΟΥ'!$A$3:$AJ$88</definedName>
    <definedName name="_xlnm.Print_Area" localSheetId="0">'ΕΠΙΔΟΤΗΣΗ ΕΝΟΙΚΙΟΥ'!$A$1:$AI$88</definedName>
    <definedName name="_xlnm.Print_Titles" localSheetId="0">'ΕΠΙΔΟΤΗΣΗ ΕΝΟΙΚΙΟΥ'!$3:$3</definedName>
  </definedNames>
  <calcPr fullCalcOnLoad="1"/>
</workbook>
</file>

<file path=xl/sharedStrings.xml><?xml version="1.0" encoding="utf-8"?>
<sst xmlns="http://schemas.openxmlformats.org/spreadsheetml/2006/main" count="409" uniqueCount="266">
  <si>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</si>
  <si>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</si>
  <si>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</si>
  <si>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</si>
  <si>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</si>
  <si>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</si>
  <si>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</si>
  <si>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</si>
  <si>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ΟΝΟΜΑΤΕΠΩΝΥΜΟ/ΟΝ.ΠΑΤΡΟΣ</t>
  </si>
  <si>
    <t>Γ</t>
  </si>
  <si>
    <t>ΑΔΕΛΦΟΣ/Η ΦΟΙΤΗΤΗΣ/ΤΡΙΑ (0 υπότροφο) ή ΣΤΡΑΤΙΩΤΗΣ, =&gt; ΒΕΒΑΙΩΣΗ ΤΜΗΜΑΤΟΣ Ή ΒΕΒ. ΌΤΙ ΥΠΗΡΕΤΕΙ ΤΗΝ ΣΤΡΑΤ.ΘΗΤΕΙΑ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</si>
  <si>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</si>
  <si>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</si>
  <si>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</si>
  <si>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</si>
  <si>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</si>
  <si>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</si>
  <si>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t>ΤΕΚΜΑΡΤΟ ΕΙΣΟΔΗΜΑ</t>
  </si>
  <si>
    <t xml:space="preserve">ΣΥΝΟΛΙΚΟ ΕΙΣΟΔΗΜΑ </t>
  </si>
  <si>
    <t>Α.Μ.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</si>
  <si>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τέκνα)</t>
    </r>
  </si>
  <si>
    <t>ΦΩΤΟΤΥΠΙΑ ΑΣΤΥΝΟΜΙΚΗΣ ΤΑΥΤΟΤΗΤΑΣ ΕΠΙΚΥΡΩΜΕΝΗ ή ΠΙΣΤΟΠΟΙΗΤΙΚΟ ΓΕΝΝΗΣΗΣ ΑΠΟ ΤΟΝ ΟΙΚΕΙΟ ΔΗΜΟ</t>
  </si>
  <si>
    <t>ΠΟΛΥΤΕΚΝΟΙ (ΠΙΣΤΟΠΟΙΗΤΙΚΟ ΠΟΛΥΤΕΚΝΙΑΣ ΑΠΟ ΤΗΝ ΑΝΩΤΑΤΗ ΣΥΝΟΜΟΣΠΟΝΔΙΑ ΠΟΛΥΤΕΚΝΩΝ)</t>
  </si>
  <si>
    <t>Εισοδήματα</t>
  </si>
  <si>
    <t>Τόπος Μόνιμης Κατοικίας</t>
  </si>
  <si>
    <t xml:space="preserve">Διδακτικές μονάδες </t>
  </si>
  <si>
    <t>ΕΚΚΑΘΑΡΙΣΤΙΚΟ ΣΗΜΕΙΩΜΑ ΤΟΥ ΤΡΕΧΟΝΤΟΣ ΕΤΟΥΣ ή Ε1 ΣΕ ΠΕΡΙΠΤΩΣΗ ΠΟΥ ΔΕΝ ΥΠΑΡΧΕΙ ΤΟ ΕΚΚΑΘ. ΓΙΑ ΤΟ ΟΙΚ.ΕΙΣΟΔΗΜΑ ΤΩΝ ΓΟΝΙΩΝ &amp; ΤΟ ΑΝΤΙΣΤΟΙΧΟ ΕΚΚ.ΣΗΜ. ΕΦΟΣΟΝ ΥΠΟΒΑΛΛΟΥΝ ΟΙ ΙΔΙΟΙ ΦΟΡ.ΔΗΛΩΣΗ</t>
  </si>
  <si>
    <t>ΒΕΝΤΟΥΡΗΣ ΓΕΩΡΓΙΟΣ του ΙΩΑΝΝΗ</t>
  </si>
  <si>
    <t>15ΦΜΑ/4.1.19</t>
  </si>
  <si>
    <t>ΠΤ</t>
  </si>
  <si>
    <t>1ο εξαμην</t>
  </si>
  <si>
    <t>ΛΕΥΚΑΔΑ</t>
  </si>
  <si>
    <t>ΠΕΙΡΑΙΑΣ</t>
  </si>
  <si>
    <t>ΜΣ</t>
  </si>
  <si>
    <t>ΑΓΡΙΝΙΟ</t>
  </si>
  <si>
    <t>ΣΤΑΘΟΠΟΥΛΟΣ ΒΑΣΙΛΕΙΟΣ του ΓΕΩΡΓΙΟΥ</t>
  </si>
  <si>
    <t>16ΦΜΑ/4.1.19</t>
  </si>
  <si>
    <t>ΑΧΑΡΝΕΣ ΑΤΤΙΚΗ</t>
  </si>
  <si>
    <t>ΙΩΑΝΝΙΝΑ</t>
  </si>
  <si>
    <t>ΠΑΝΑΓΙΩΤΑΚΟΠΟΥΛΟΣ ΑΛΕΞΑΝΔΡΟΣ του ΣΠΥΡ</t>
  </si>
  <si>
    <t>12ΦΜΑ/3.1.19</t>
  </si>
  <si>
    <t>ΗΡΑΚΛΕΙΟ ΚΡΗΤΗΣ</t>
  </si>
  <si>
    <t>ΤΡΙΚΑΛΑ</t>
  </si>
  <si>
    <t>ΑΘΗΝΑ</t>
  </si>
  <si>
    <t>ΤΖΗΡΙΝΗ ΔΗΜΗΤΡΑ του ΑΠΟΣΤΟΛΟΥ</t>
  </si>
  <si>
    <t>9ΦΜΑ/3.1.19</t>
  </si>
  <si>
    <t>Ν. ΜΟΥΔΑΝΙΑ ΧΑΛΚΙΔΙΚΗΣ</t>
  </si>
  <si>
    <t>ΣΚΟΥΡΤΗ ΔΗΜΗΤΡΑ του ΒΑΣΙΛΕΙΟΥ</t>
  </si>
  <si>
    <t>8ΦΜΑ/3.1.19</t>
  </si>
  <si>
    <t>ΑΣΣΟΣ ΚΟΡΙΝΘΙΑΣ</t>
  </si>
  <si>
    <t>ΣΑΚΕΛΛΑΡΗΣ ΘΕΟΧΑΡΗΣ του ΝΕΚΤΑΡΙΟΥ</t>
  </si>
  <si>
    <t>7ΦΜΑ/3.1.19</t>
  </si>
  <si>
    <t>ΝΑΣΤΟΣ ΒΑΣΙΛΕΙΟΣ του ΙΩΑΝΝΗ</t>
  </si>
  <si>
    <t>6ΦΜΑ/3.1.19</t>
  </si>
  <si>
    <t>ΗΓΟΥΜΕΝΙΤΣΑ</t>
  </si>
  <si>
    <t>ΙΕΡΑΠΕΤΡΑ ΛΑΣΙΘΙΟΥ</t>
  </si>
  <si>
    <t>ΜΑΥΡΑΚΗΣ ΙΩΑΝΝΗΣ του ΣΤΕΦΑΝΟΥ</t>
  </si>
  <si>
    <t>2ΦΜΑ/3.1.19</t>
  </si>
  <si>
    <t>ΓΙΑΝΝΟΥΛΗ ΜΑΡΙΑ του ΓΡΗΓΟΡΙΟΥ</t>
  </si>
  <si>
    <t>72ΦΜΑ/28.12.18</t>
  </si>
  <si>
    <t>ΚΕΡΚΥΡΑ</t>
  </si>
  <si>
    <t>ΠΑΝΑΓΙΩΤΟΥ ΑΛΙΚΗ του ΓΕΩΡΓΙΟΥ</t>
  </si>
  <si>
    <t>1ΦΜΑ/2.1.19</t>
  </si>
  <si>
    <t>ΜΑΚΡΥΡΑΧΗ ΠΗΛΙΟΥ</t>
  </si>
  <si>
    <t>ΜΠΑΚΟΠΟΥΛΟΣ ΓΕΩΡΓΙΟΣ του ΔΙΟΝΥΣΙΟΥ</t>
  </si>
  <si>
    <t>23ΦΜΑ/7.1.19</t>
  </si>
  <si>
    <t>ΠΥΡΓΟΣ ΗΛΕΙΑΣ</t>
  </si>
  <si>
    <t>ΚΑΜΑΚΑ ΔΗΜΗΤΡΑ του ΓΕΩΡΓΙΟΥ</t>
  </si>
  <si>
    <t>24ΦΜΑ/7.1.19</t>
  </si>
  <si>
    <t>ΣΤΟΜΙΟ ΛΑΡΙΣΑΣ</t>
  </si>
  <si>
    <t>ΒΟΛΟΣ</t>
  </si>
  <si>
    <t>ΛΙΟΥΡΗΣ ΘΕΟΦΑΝΗΣ του ΑΛΕΞΑΝΔΡΟΥ</t>
  </si>
  <si>
    <t>27ΦΜΑ/7.1.19</t>
  </si>
  <si>
    <t>ΑΜΦΙΘΕΑ ΙΩΑΝΝΙΝΩΝ</t>
  </si>
  <si>
    <t>ΠΑΤΡΑ</t>
  </si>
  <si>
    <t>ΟΙΚΟΝΟΜΟΠΟΥΛΟΣ ΙΩΑΝΝΗΣ του ΣΤΑΥΡΟΥ</t>
  </si>
  <si>
    <t>29ΦΜΑ/7.1.19</t>
  </si>
  <si>
    <t>ΛΑΜΠΙΡΙ ΑΧΑΪΑΣ</t>
  </si>
  <si>
    <t>ΣΠΑΘΑΡΟΣ ΕΜΜΑΝΟΥΗΛ του ΜΗΝΑ</t>
  </si>
  <si>
    <t>37ΦΜΑ/14.12.18</t>
  </si>
  <si>
    <t>ΑΓ. ΝΙΚΟΛΑΟΣ ΛΑΣΙΘΙΟΥ</t>
  </si>
  <si>
    <t>ΤΣΙΑΚΑΝΙΚΑΣ ΑΛΕΞΑΝΔΡΟΣ του ΧΡΗΣΤΟΥ</t>
  </si>
  <si>
    <t>40ΦΜΑ/17.12.18</t>
  </si>
  <si>
    <t>ΚΟΧΥΛΑ ΣΟΦΙΑ του ΕΜΜΑΝΟΥΗΛ</t>
  </si>
  <si>
    <t>43ΦΜΑ/17.12.18</t>
  </si>
  <si>
    <t>ΣΑΜΟΣ</t>
  </si>
  <si>
    <t>ΛΟΡΕΝΤΖΟΥ ΔΕΣΠΟΙΝΑ ΕΙΡΗΝΗ του ΚΩΝ/ΝΟΥ</t>
  </si>
  <si>
    <t>68ΦΜΑ/21.12.18</t>
  </si>
  <si>
    <t>ΓΡΥΛΛΗΣ ΙΩΑΝΝΗΣ-ΧΡΥΣΟΒΑΛΑΝΤΗΣ του ΧΡΗΣ</t>
  </si>
  <si>
    <t>70ΦΜΑ/27.12.18</t>
  </si>
  <si>
    <t>ΡΟΔΟΣ</t>
  </si>
  <si>
    <t>ΜΕΓΑΔΟΥΚΑΣ ΣΠΥΡΙΔΩΝ του ΓΕΡΑΣΙΜΟΥ</t>
  </si>
  <si>
    <t>71ΦΜΑ/27.12.18</t>
  </si>
  <si>
    <t>ΑΡΓΟΣΤΟΛΙ ΚΕΦ/ΝΙΑΣ</t>
  </si>
  <si>
    <t>ΤΣΙΛΙΓΙΑΝΝΗΣ ΔΗΜΗΤΡΙΟΣ του ΓΕΩΡΓΙΟΥ</t>
  </si>
  <si>
    <t>ΑΣΤΑΚΟΣ ΑΙΤ/ΝΙΑΣ</t>
  </si>
  <si>
    <t>ΓΙΔΑΡΗ ΕΡΜΙΟΝΗ του ΓΕΩΡΓΙΟΥ</t>
  </si>
  <si>
    <t>32ΦΜΑ/7.1.19</t>
  </si>
  <si>
    <t xml:space="preserve">ΑΛΙΜΟΣ </t>
  </si>
  <si>
    <t>ΒΑΛΛΙΑΝΑΤΟΥ ΑΙΚΑΤΕΡΙΝΗ του ΔΙΟΝΥΣΙΟΥ</t>
  </si>
  <si>
    <t>33ΦΜΑ/7.1.19</t>
  </si>
  <si>
    <t>ΚΕΦΑΛΛΟΝΙΑ</t>
  </si>
  <si>
    <t>ΣΚΑΦΤΟΥΡΟΣ ΣΥΜΕΩΝ του ΑΧΙΛΛΕΥΣ</t>
  </si>
  <si>
    <t>5ΦΜΑ/3.1.19</t>
  </si>
  <si>
    <t>ΚΟΡΥΔΑΛΛΟΣ ΑΤΤΙΚΗΣ</t>
  </si>
  <si>
    <t>ΤΣΟΥΤΣΟ ΛΑΜΠΗΣ του ΣΩΤΗΡΑΚ</t>
  </si>
  <si>
    <t>67ΦΜΑ/21.12.18</t>
  </si>
  <si>
    <t>ΝΕΑ ΜΟΥΔΑΝΙΑ ΧΑΛΚΙΔΙΚΗ</t>
  </si>
  <si>
    <t>ΜΙΧΑΪΛΑ ΝΙΚΟΥΣΟΡ του ΝΕΚΟΥΛΑΙ</t>
  </si>
  <si>
    <t>63ΦΜΑ/20.12.18</t>
  </si>
  <si>
    <t>ΣΠΑΡΤΗ</t>
  </si>
  <si>
    <t>ΜΕΤΕΝΤΖΙΔΟΥ ΝΕΡΑΝΤΖΩ ΑΝΑΣΤΑΣΙΑ του ΓΕΩ</t>
  </si>
  <si>
    <t>62ΦΜΑ/20.12.18</t>
  </si>
  <si>
    <t>ΞΑΝΘΗ</t>
  </si>
  <si>
    <t>ΚΩΣΤΑΣ ΑΓΓΕΛΟΣ του ΙΩΑΝΝΗ</t>
  </si>
  <si>
    <t>61ΦΜΑ/20.12.18</t>
  </si>
  <si>
    <t>ΒΛΑΧΟΥ ΜΑΡΙΑ του ΝΙΚΟΛΑΟΥ</t>
  </si>
  <si>
    <t>59ΦΜΑ/20.12.18</t>
  </si>
  <si>
    <t>ΜΑΝΔΟΥΡΑΡΑΚΗΣ ΝΙΚΟΛΑΟΣ του ΕΥΑΓΓΕΛΟΥ</t>
  </si>
  <si>
    <t>56ΦΜΑ/19.12.18</t>
  </si>
  <si>
    <t xml:space="preserve">ΙΕΡΑΠΕΤΡΑ </t>
  </si>
  <si>
    <t>ΜΠΑΡΛΑΦΕΣΤΑ ΕΥΑΝΘΙΑ του ΠΑΝΑΓΙΩΤΗ</t>
  </si>
  <si>
    <t>53ΦΜΑ/19.12.18</t>
  </si>
  <si>
    <t>55ΦΜΑ/19.12.18</t>
  </si>
  <si>
    <t>ΝΕΑ ΦΙΓΑΛΕΙΑ Ν. ΗΛΕΙΑΣ</t>
  </si>
  <si>
    <t>ΣΕΡΕΠΑ ΙΩΑΝΝΑ του ΠΑΝΑΓΙΩΤΗ</t>
  </si>
  <si>
    <t>52ΦΜΑ/19.12.18</t>
  </si>
  <si>
    <t>ΧΙΟΣ</t>
  </si>
  <si>
    <t>ΚΩΝΣΤΑΝΤΙΝΟΠΟΥΛΟΣ ΔΗΜΗΤΡΙΟΣ του ΚΩΝ/ΝΟΥ</t>
  </si>
  <si>
    <t>51ΦΜΑ/19.12.18</t>
  </si>
  <si>
    <t>ΑΝΤΩΝΟΥ ΠΑΝΤΕΛΗΣ του ΑΝΤΩΝΙΟΥ</t>
  </si>
  <si>
    <t>45ΦΜΑ/18.12.18</t>
  </si>
  <si>
    <t>ΚΑΘΑΡΑΔΕΣ ΙΕΡΑΠΕΤΡΑΣ</t>
  </si>
  <si>
    <t>ΜΑΡΕΝΤΑΚΗΣ ΔΗΜΗΤΡΙΟΣ του ΗΛΙΑ</t>
  </si>
  <si>
    <t>66ΦΜΑ/21.12.18</t>
  </si>
  <si>
    <t>ΚΙΣΑΜΟΣ ΧΑΝΙΩΝ</t>
  </si>
  <si>
    <t>ΜΙΓΚΑΣ ΔΗΜΗΤΡΙΟΣ του ΙΩΑΝΝΗ</t>
  </si>
  <si>
    <t>43ΦΜΑ/10.1.19</t>
  </si>
  <si>
    <t>31ΦΜΑ/7.1.19</t>
  </si>
  <si>
    <t>ΚΟΥΤΣΟΥΝΗΣ ΑΘΑΝΑΣΙΟΣ του ΝΙΚΟΛΑΟΥ</t>
  </si>
  <si>
    <t>Λ</t>
  </si>
  <si>
    <t>ΚΩΝΣΤΑΝΤΙΝΟΥ ΔΗΜΗΤΡΑ</t>
  </si>
  <si>
    <t>2012/13-12-2018</t>
  </si>
  <si>
    <t>ΚΟΡΙΝΘΟΣ</t>
  </si>
  <si>
    <t>ΤΖΑΝΑΚΗ ΜΑΡΙΑ</t>
  </si>
  <si>
    <t>2013/13-12-2018</t>
  </si>
  <si>
    <t>ΓΟΥΡΙΑ ΜΕΣΟΛΟΓΓΙΟΥ</t>
  </si>
  <si>
    <t>ΒΗΤΤΑΣ ΓΕΩΡΓΙΟΣ</t>
  </si>
  <si>
    <t>2015/13-12-2018</t>
  </si>
  <si>
    <t>ΧΗΡΑ ΓΕΩΡΓΙΑ-ΧΡΙΣΤΙΝΑ</t>
  </si>
  <si>
    <t>2016/13-12-2018</t>
  </si>
  <si>
    <t>ΘΗΒΑ</t>
  </si>
  <si>
    <t>ΣΚΑΦΙΔΑ ΣΠΥΡΙΔΟΥΛΑ</t>
  </si>
  <si>
    <t>2019/13-12-2018</t>
  </si>
  <si>
    <t xml:space="preserve"> ΚΟΝΔΥΛΗ ΕΙΡΗΝΗ</t>
  </si>
  <si>
    <t>2020/13-12-2018</t>
  </si>
  <si>
    <t>ΠΕΝΤΑΛΟΦΟΣ ΜΕΣΟΛΟΓΓΙΟΥ</t>
  </si>
  <si>
    <t>ΖΕΜΠΙΛΗ ΚΛΕΑΝΘΗ</t>
  </si>
  <si>
    <t>2022/14-12-2018</t>
  </si>
  <si>
    <t>ΓΡΕΒΕΝΑ</t>
  </si>
  <si>
    <t>ΜΑΛΙΑΓΚΑΝΗ ΒΑΣΙΛΙΚΗ-ΔΗΜΗΤΡΑ</t>
  </si>
  <si>
    <t>2023/14-12-2018</t>
  </si>
  <si>
    <t>ΚΟΡΩΠΙ</t>
  </si>
  <si>
    <t>ΦΙΡΑΝΙ ΕΛΣΑ</t>
  </si>
  <si>
    <t>2024/14-12-2018</t>
  </si>
  <si>
    <t>ΣΤΕΦΑΝΗ ΜΑΡΙΑ</t>
  </si>
  <si>
    <t>2031/17-12-2018</t>
  </si>
  <si>
    <t>ΧΡΥΣΑΝΘΟΠΟΥΛΟΣ ΚΩΝΣΤΑΝΤΙΝΟΣ</t>
  </si>
  <si>
    <t>2033/17-12-2018</t>
  </si>
  <si>
    <t>ΑΜΠΕΝΤΙΝΙ ΝΤΟΡΙΑΝ</t>
  </si>
  <si>
    <t>2034/17-12-2018</t>
  </si>
  <si>
    <t>ΛΥΠΗΜΕΝΟΥ ΚΛΕΟΠΑΤΡΑ</t>
  </si>
  <si>
    <t>2036/17-12-2018</t>
  </si>
  <si>
    <t>ΑΡΤΑ</t>
  </si>
  <si>
    <t>ΜΗΤΣΙΩΝΗΣ ΓΕΩΡΓΙΟΣ</t>
  </si>
  <si>
    <t>2038/17-12-2018</t>
  </si>
  <si>
    <t>ΒΑΣΙΛΕΙΟΥ ΣΤΑΥΡΟΣ</t>
  </si>
  <si>
    <t>2044/18-12-2018</t>
  </si>
  <si>
    <t>ΚΟΤΖΑ ΑΡΤΓΙΟΛΑ</t>
  </si>
  <si>
    <t>2045/18-12-2018</t>
  </si>
  <si>
    <t>ΚΑΡΔΙΤΣΑ</t>
  </si>
  <si>
    <t>ΝΟΥΣΙΟΣ ΓΕΩΡΓΙΟΣ</t>
  </si>
  <si>
    <t>2050/18-12-2018</t>
  </si>
  <si>
    <t>ΜΗΤΣΑΚΟΣ ΚΩΝΣΤΑΝΤΙΝΟΣ</t>
  </si>
  <si>
    <t>2052/19-12-2018</t>
  </si>
  <si>
    <t>ΚΡΥΣΤΑΛΛΟΠΗΓΗ Δ. ΣΟΥΛΙΟΥ</t>
  </si>
  <si>
    <t>ΕΥΘΥΜΙΟΥ ΒΑΣΙΛΙΚΗ</t>
  </si>
  <si>
    <t>2061/19-12-2018</t>
  </si>
  <si>
    <t>ΣΚΟΥΡΤΑΝΙΩΤΗΣ ΧΡΗΣΤΟΣ</t>
  </si>
  <si>
    <t>2063/20-12-2018</t>
  </si>
  <si>
    <t>ΜΑΡΚΟΠΟΥΛΟ ΑΤΤΙΚΗΣ</t>
  </si>
  <si>
    <t>ΡΙΖΟΥ ΕΛΕΝΗ</t>
  </si>
  <si>
    <t>2066/20-12-2018</t>
  </si>
  <si>
    <t>ΚΟΥΛΤΙΝΙΟΥ ΙΩΑΝΝΑ</t>
  </si>
  <si>
    <t>2067/20-12-2018</t>
  </si>
  <si>
    <t>ΚΥΡΩΣΗ ΜΑΡΙΑ</t>
  </si>
  <si>
    <t>2068/20-12-2018</t>
  </si>
  <si>
    <t>ΑΜΠΕΛΑΚΙ ΑΜΦΙΛΟΧΙΑΣ</t>
  </si>
  <si>
    <t>ΓΚΙΖΑΣ ΣΤΑΥΡΟΣ</t>
  </si>
  <si>
    <t>2069/20-12-2018</t>
  </si>
  <si>
    <t>ΑΝΔΡΕΟΥ ΒΑΣΙΛΕΙΟΣ</t>
  </si>
  <si>
    <t>2074/21-12-2018</t>
  </si>
  <si>
    <t>ΤΣΙΝΤΖΑ ΧΡΙΣΤΙΝΑ</t>
  </si>
  <si>
    <t>2080/21-12-2018</t>
  </si>
  <si>
    <t>ΣΤΕΡΓΙΟΠΟΥΛΟΥ ΑΝΑΣΤΑΣΙΑ</t>
  </si>
  <si>
    <t>2081/21-12-2018</t>
  </si>
  <si>
    <t>ΚΟΥΚΙΟ ΑΝΤΖΕΛΑ</t>
  </si>
  <si>
    <t>2114/27-12-2018</t>
  </si>
  <si>
    <t>ΤΣΙΟΥΡΗΣ ΒΑΣΙΛΕΙΟΣ</t>
  </si>
  <si>
    <t>2123/28-12-2018</t>
  </si>
  <si>
    <t>ΚΑΤΣΙΚΑΣ ΙΩΑΝΝΙΝΩΝ</t>
  </si>
  <si>
    <t>ΠΑΠΑ ΕΛΝΤΙΟΝΑ</t>
  </si>
  <si>
    <t>2125/28-12-2018</t>
  </si>
  <si>
    <t>ΣΚΙΑΘΟΣ</t>
  </si>
  <si>
    <t>ΤΣΑΜΗ ΦΩΤΕΙΝΗ ΝΙΚΟΛΕΤΑ</t>
  </si>
  <si>
    <t>1/2-1-2019</t>
  </si>
  <si>
    <t>ΜΑΡΑΘΩΝΑΣ ΑΤΤΙΚΗΣ</t>
  </si>
  <si>
    <t>ΜΙΝΟ ΧΡΙΣΤΙΑΝΑ</t>
  </si>
  <si>
    <t>3/2-1-2019</t>
  </si>
  <si>
    <t>ΑΡΓΥΡΟΥΠΟΛΗ ΑΤΤΙΚΗΣ</t>
  </si>
  <si>
    <t>ΡΟΚΟΜΑ ΕΥΣΤΑΘΙΑ</t>
  </si>
  <si>
    <t>4/2-1-2019</t>
  </si>
  <si>
    <t>ΝΕΟΧΩΡΙ ΑΡΤΑΣ</t>
  </si>
  <si>
    <t>ΜΠΙΣΤΟΛΑΚΗ ΑΛΕΞΑΝΔΡΑ</t>
  </si>
  <si>
    <t>6/3-1-2019</t>
  </si>
  <si>
    <t>ΑΛΜΥΡΗ ΚΟΡΙΝΘΙΑΣ</t>
  </si>
  <si>
    <t>ΜΠΑΛΩΜΕΝΟΣ ΒΑΣΙΛΕΙΟΣ</t>
  </si>
  <si>
    <t>8/3-1-2019</t>
  </si>
  <si>
    <t>ΖΑΚΥΝΘΟΣ</t>
  </si>
  <si>
    <t>ΓΚΟΤΣΗ ΑΛΕΞΑΝΔΡΑ</t>
  </si>
  <si>
    <t>10/3-1-2019</t>
  </si>
  <si>
    <t>ΤΣΑΛΙΔΗΣ ΠΟΛΥΧΡΟΝΗΣ</t>
  </si>
  <si>
    <t>12/4-1-2019</t>
  </si>
  <si>
    <t>ΛΑΥΡΙΟ ΑΤΤΙΚΗΣ</t>
  </si>
  <si>
    <t>ΠΑΣΑΪ ΜΙΝΟΥΣΕ</t>
  </si>
  <si>
    <t>13/4-1-2019</t>
  </si>
  <si>
    <t>ΚΑΜΠΟΥΡΗ ΑΝΝΑ-ΜΑΡΙΑ</t>
  </si>
  <si>
    <t>15/7-1-2019</t>
  </si>
  <si>
    <t>ΔΗΜΑΚΑΚΟΥ ΣΟΦΙΑ</t>
  </si>
  <si>
    <t>16/7-1-2019</t>
  </si>
  <si>
    <t>ΔΗΜΑΚΑΚΟΥ ΜΑΡΙΑ ΚΟΡΝΗΛΙΑ</t>
  </si>
  <si>
    <t>17/7-1-2019</t>
  </si>
  <si>
    <t>ΚΑΣΤΡΑΚΙ ΔΩΡΙΔΟΣ</t>
  </si>
  <si>
    <t>ΕΦΑΠΛΩΜΑΤΑΣ ΣΠΥΡΙΔΩΝ</t>
  </si>
  <si>
    <t>19/7-1-2019</t>
  </si>
  <si>
    <t>ΑΪΔΙΝΗΣ ΧΑΡΑΛΑΜΠΟΣ-ΠΑΝΑΓΙΩΤΗΣ</t>
  </si>
  <si>
    <t>24/7-1-2019</t>
  </si>
  <si>
    <t>ΞΕΝΟΥ ΕΛΕΝΗ</t>
  </si>
  <si>
    <t>26/7-12019</t>
  </si>
  <si>
    <t>ΠΡΑΣΙΝΟΥ ΕΛΕΝΗ</t>
  </si>
  <si>
    <t>45/8-1-2019</t>
  </si>
  <si>
    <t>ΧΑΛΚΙΑΔΑΚΗ ΜΑΡΙΑ</t>
  </si>
  <si>
    <t>46/8-1-2019</t>
  </si>
  <si>
    <t>ΖΑΡΟΣ ΗΡΑΚΛΕΙΟ ΚΡΗΤΗΣ</t>
  </si>
  <si>
    <t>ΤΖΕΚΑ ΝΤΕΝΙΣΑ</t>
  </si>
  <si>
    <t>47/8-1-2019</t>
  </si>
  <si>
    <t>ΚΑΣΤΟΡΙΑ</t>
  </si>
  <si>
    <t>ΜΟΣΧΟΠΟΥΛΟΣ ΣΤΥΛΙΑΝΟΣ του ΙΩΑΝΝΗ</t>
  </si>
  <si>
    <t>39ΦΜΑ/14.12.18</t>
  </si>
  <si>
    <t>ΚΑΤΑΣΤΑΣΗ ΑΞΙΟΛΟΓΗΣΗΣ ΑΙΤΗΣΕΩΝ ΕΠΙΔΟΤΗΣΗΣ ΕΝΟΙΚΙΟΥ ΑΠΟ ΕΣΠΑ ΤΕΙ ΗΠΕΙΡΟΥ ΣE ΑΡΤΑ ΚΑΙ ΠΡΕΒΕΖΑ ΑΚΑΔΗΜΑΪΚΟΥ ΕΤΟΥΣ 2018-2019 (κατά κεφαλή εισόδημα)</t>
  </si>
  <si>
    <t>ΛΟΓΟΙ ΥΓΕΙΑΣ Ή ΑΝΑΠΗΡΙΑΣ Γονέων (ΒΕΒΑΙΩΣΗ ΑΠΌ ΑΡΜΟΔΙΑ ΔΗΜΟΣΙΑ ΥΓΕΙΟΝΟΜΙΚΗ ΕΠΙΤΡΟΠΗ (Α΄ή Β βαθμια - αν ισχύουν δίνετε τιμή 1)</t>
  </si>
  <si>
    <t>Εκπτώσεις από σπουδές ή στρατ. Θητεία Αδερφών στο κατακεφαλή εισόδημα  (30%)</t>
  </si>
  <si>
    <t>Εκπτώσεις από ορφανός από 1 γονέα στο κατακεφαλή εισόδημα (20%)</t>
  </si>
  <si>
    <t>Εκπτώσεις από μονογονεική κατακεφαλή εισόδημα  (10%)</t>
  </si>
  <si>
    <t>Εκπτώσεις από αναπηρία γονέων &gt; 67% στο κατακεφαλή εισόδημα  (30%)</t>
  </si>
  <si>
    <t>Εκπτώσεις από άνεργο στο κατακεφαλή εισόδημα (30%)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</si>
</sst>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[$-408]dddd\,\ d\ mmmm\ yyyy"/>
    <numFmt numFmtId="167" formatCode="[$-408]h:mm:ss\ AM/PM"/>
    <numFmt numFmtId="168" formatCode="0.0000"/>
    <numFmt numFmtId="169" formatCode="0.00000"/>
    <numFmt numFmtId="170" formatCode="0.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 wrapText="1"/>
    </xf>
    <xf numFmtId="165" fontId="7" fillId="0" borderId="11" xfId="0" applyNumberFormat="1" applyFont="1" applyBorder="1" applyAlignment="1">
      <alignment wrapText="1"/>
    </xf>
    <xf numFmtId="165" fontId="7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165" fontId="7" fillId="0" borderId="11" xfId="0" applyNumberFormat="1" applyFont="1" applyBorder="1" applyAlignment="1">
      <alignment horizontal="right" wrapText="1"/>
    </xf>
    <xf numFmtId="0" fontId="7" fillId="0" borderId="11" xfId="0" applyFont="1" applyFill="1" applyBorder="1" applyAlignment="1">
      <alignment/>
    </xf>
    <xf numFmtId="165" fontId="7" fillId="0" borderId="11" xfId="0" applyNumberFormat="1" applyFont="1" applyFill="1" applyBorder="1" applyAlignment="1">
      <alignment horizontal="right" wrapText="1"/>
    </xf>
    <xf numFmtId="165" fontId="7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4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right" vertical="center"/>
    </xf>
    <xf numFmtId="0" fontId="5" fillId="35" borderId="0" xfId="0" applyFont="1" applyFill="1" applyAlignment="1">
      <alignment/>
    </xf>
    <xf numFmtId="0" fontId="7" fillId="0" borderId="11" xfId="0" applyFont="1" applyFill="1" applyBorder="1" applyAlignment="1">
      <alignment horizontal="center" wrapText="1"/>
    </xf>
    <xf numFmtId="4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0" fontId="4" fillId="35" borderId="0" xfId="0" applyFont="1" applyFill="1" applyAlignment="1">
      <alignment/>
    </xf>
    <xf numFmtId="164" fontId="7" fillId="0" borderId="11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right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14" fontId="7" fillId="0" borderId="11" xfId="0" applyNumberFormat="1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0" xfId="0" applyFont="1" applyFill="1" applyAlignment="1">
      <alignment/>
    </xf>
    <xf numFmtId="0" fontId="10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tabSelected="1" view="pageBreakPreview" zoomScale="75" zoomScaleNormal="75" zoomScaleSheetLayoutView="75" zoomScalePageLayoutView="0" workbookViewId="0" topLeftCell="B1">
      <pane ySplit="3" topLeftCell="A82" activePane="bottomLeft" state="frozen"/>
      <selection pane="topLeft" activeCell="B1" sqref="B1"/>
      <selection pane="bottomLeft" activeCell="AI88" sqref="A1:AI88"/>
    </sheetView>
  </sheetViews>
  <sheetFormatPr defaultColWidth="9.140625" defaultRowHeight="12.75"/>
  <cols>
    <col min="1" max="1" width="6.28125" style="1" hidden="1" customWidth="1"/>
    <col min="2" max="2" width="5.7109375" style="1" customWidth="1"/>
    <col min="3" max="3" width="59.140625" style="1" hidden="1" customWidth="1"/>
    <col min="4" max="4" width="13.140625" style="2" bestFit="1" customWidth="1"/>
    <col min="5" max="6" width="11.7109375" style="2" bestFit="1" customWidth="1"/>
    <col min="7" max="7" width="19.57421875" style="2" bestFit="1" customWidth="1"/>
    <col min="8" max="8" width="8.8515625" style="2" bestFit="1" customWidth="1"/>
    <col min="9" max="9" width="17.28125" style="2" bestFit="1" customWidth="1"/>
    <col min="10" max="10" width="11.00390625" style="2" bestFit="1" customWidth="1"/>
    <col min="11" max="12" width="8.8515625" style="2" bestFit="1" customWidth="1"/>
    <col min="13" max="13" width="11.00390625" style="2" bestFit="1" customWidth="1"/>
    <col min="14" max="17" width="13.140625" style="2" bestFit="1" customWidth="1"/>
    <col min="18" max="18" width="8.8515625" style="2" bestFit="1" customWidth="1"/>
    <col min="19" max="20" width="15.140625" style="2" bestFit="1" customWidth="1"/>
    <col min="21" max="21" width="13.421875" style="2" hidden="1" customWidth="1"/>
    <col min="22" max="22" width="0.5625" style="2" hidden="1" customWidth="1"/>
    <col min="23" max="23" width="13.421875" style="2" customWidth="1"/>
    <col min="24" max="26" width="8.8515625" style="2" hidden="1" customWidth="1"/>
    <col min="27" max="27" width="15.421875" style="2" bestFit="1" customWidth="1"/>
    <col min="28" max="28" width="13.8515625" style="2" bestFit="1" customWidth="1"/>
    <col min="29" max="30" width="15.421875" style="2" bestFit="1" customWidth="1"/>
    <col min="31" max="31" width="12.57421875" style="2" bestFit="1" customWidth="1"/>
    <col min="32" max="32" width="13.8515625" style="2" bestFit="1" customWidth="1"/>
    <col min="33" max="33" width="15.421875" style="2" bestFit="1" customWidth="1"/>
    <col min="34" max="34" width="12.28125" style="2" bestFit="1" customWidth="1"/>
    <col min="35" max="35" width="37.8515625" style="2" bestFit="1" customWidth="1"/>
    <col min="36" max="36" width="9.140625" style="3" customWidth="1"/>
    <col min="37" max="16384" width="9.140625" style="1" customWidth="1"/>
  </cols>
  <sheetData>
    <row r="1" spans="3:36" s="4" customFormat="1" ht="27.75">
      <c r="C1" s="59" t="s">
        <v>259</v>
      </c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3"/>
    </row>
    <row r="2" spans="3:34" ht="6.75" customHeight="1" thickBot="1">
      <c r="C2" s="4"/>
      <c r="D2" s="40"/>
      <c r="AH2" s="32"/>
    </row>
    <row r="3" spans="1:35" ht="197.25" customHeight="1" thickBot="1" thickTop="1">
      <c r="A3" s="6" t="s">
        <v>0</v>
      </c>
      <c r="B3" s="26" t="s">
        <v>0</v>
      </c>
      <c r="C3" s="7" t="s">
        <v>8</v>
      </c>
      <c r="D3" s="7" t="s">
        <v>19</v>
      </c>
      <c r="E3" s="24" t="s">
        <v>1</v>
      </c>
      <c r="F3" s="24" t="s">
        <v>6</v>
      </c>
      <c r="G3" s="25" t="s">
        <v>7</v>
      </c>
      <c r="H3" s="22" t="s">
        <v>5</v>
      </c>
      <c r="I3" s="22" t="s">
        <v>26</v>
      </c>
      <c r="J3" s="22" t="s">
        <v>2</v>
      </c>
      <c r="K3" s="22" t="s">
        <v>3</v>
      </c>
      <c r="L3" s="22" t="s">
        <v>14</v>
      </c>
      <c r="M3" s="22" t="s">
        <v>20</v>
      </c>
      <c r="N3" s="22" t="s">
        <v>15</v>
      </c>
      <c r="O3" s="22" t="s">
        <v>21</v>
      </c>
      <c r="P3" s="22" t="s">
        <v>10</v>
      </c>
      <c r="Q3" s="22" t="s">
        <v>22</v>
      </c>
      <c r="R3" s="22" t="s">
        <v>4</v>
      </c>
      <c r="S3" s="22" t="s">
        <v>16</v>
      </c>
      <c r="T3" s="22" t="s">
        <v>260</v>
      </c>
      <c r="U3" s="22"/>
      <c r="V3" s="22"/>
      <c r="W3" s="22" t="s">
        <v>23</v>
      </c>
      <c r="X3" s="22" t="s">
        <v>11</v>
      </c>
      <c r="Y3" s="23" t="s">
        <v>18</v>
      </c>
      <c r="Z3" s="23" t="s">
        <v>17</v>
      </c>
      <c r="AA3" s="22" t="s">
        <v>12</v>
      </c>
      <c r="AB3" s="22" t="s">
        <v>261</v>
      </c>
      <c r="AC3" s="22" t="s">
        <v>262</v>
      </c>
      <c r="AD3" s="22" t="s">
        <v>263</v>
      </c>
      <c r="AE3" s="22" t="s">
        <v>264</v>
      </c>
      <c r="AF3" s="22" t="s">
        <v>265</v>
      </c>
      <c r="AG3" s="39" t="s">
        <v>13</v>
      </c>
      <c r="AH3" s="39" t="s">
        <v>25</v>
      </c>
      <c r="AI3" s="39" t="s">
        <v>24</v>
      </c>
    </row>
    <row r="4" spans="1:36" s="5" customFormat="1" ht="22.5" customHeight="1" thickBot="1" thickTop="1">
      <c r="A4" s="51">
        <v>174</v>
      </c>
      <c r="B4" s="16">
        <v>1</v>
      </c>
      <c r="C4" s="9" t="s">
        <v>111</v>
      </c>
      <c r="D4" s="28">
        <v>2667</v>
      </c>
      <c r="E4" s="28" t="s">
        <v>33</v>
      </c>
      <c r="F4" s="28">
        <v>3</v>
      </c>
      <c r="G4" s="28" t="s">
        <v>112</v>
      </c>
      <c r="H4" s="28">
        <v>1</v>
      </c>
      <c r="I4" s="28">
        <v>1</v>
      </c>
      <c r="J4" s="28">
        <v>0</v>
      </c>
      <c r="K4" s="28">
        <v>1</v>
      </c>
      <c r="L4" s="28">
        <v>0</v>
      </c>
      <c r="M4" s="28">
        <v>4</v>
      </c>
      <c r="N4" s="28">
        <v>1</v>
      </c>
      <c r="O4" s="28">
        <v>1</v>
      </c>
      <c r="P4" s="28">
        <v>0</v>
      </c>
      <c r="Q4" s="28">
        <v>0</v>
      </c>
      <c r="R4" s="28">
        <v>1</v>
      </c>
      <c r="S4" s="28">
        <v>1</v>
      </c>
      <c r="T4" s="28">
        <v>0</v>
      </c>
      <c r="U4" s="14"/>
      <c r="V4" s="14"/>
      <c r="W4" s="14">
        <v>0</v>
      </c>
      <c r="X4" s="14"/>
      <c r="Y4" s="14"/>
      <c r="Z4" s="14"/>
      <c r="AA4" s="14">
        <f aca="true" t="shared" si="0" ref="AA4:AA35">((U4*50%+V4*85%+W4)/M4)+X4</f>
        <v>0</v>
      </c>
      <c r="AB4" s="14">
        <f aca="true" t="shared" si="1" ref="AB4:AB35">IF(P4=1,AA4*30%,0)</f>
        <v>0</v>
      </c>
      <c r="AC4" s="14">
        <f aca="true" t="shared" si="2" ref="AC4:AC35">IF(L4=1,AA4*20%,0)</f>
        <v>0</v>
      </c>
      <c r="AD4" s="14">
        <f aca="true" t="shared" si="3" ref="AD4:AD35">IF(S4=1,AA4*10%,0)</f>
        <v>0</v>
      </c>
      <c r="AE4" s="14">
        <f aca="true" t="shared" si="4" ref="AE4:AE35">IF(T4=1,AA4*30%,0)</f>
        <v>0</v>
      </c>
      <c r="AF4" s="14">
        <f aca="true" t="shared" si="5" ref="AF4:AF35">IF(J4=1,AA4*30%,0)</f>
        <v>0</v>
      </c>
      <c r="AG4" s="14">
        <f aca="true" t="shared" si="6" ref="AG4:AG35">AA4-AB4-AC4-AD4-AE4-AF4</f>
        <v>0</v>
      </c>
      <c r="AH4" s="45">
        <v>31</v>
      </c>
      <c r="AI4" s="31" t="s">
        <v>113</v>
      </c>
      <c r="AJ4" s="3"/>
    </row>
    <row r="5" spans="1:36" s="5" customFormat="1" ht="22.5" customHeight="1" thickBot="1" thickTop="1">
      <c r="A5" s="53"/>
      <c r="B5" s="16">
        <v>2</v>
      </c>
      <c r="C5" s="15" t="s">
        <v>238</v>
      </c>
      <c r="D5" s="16">
        <v>16972</v>
      </c>
      <c r="E5" s="16" t="s">
        <v>140</v>
      </c>
      <c r="F5" s="16">
        <v>7</v>
      </c>
      <c r="G5" s="16" t="s">
        <v>239</v>
      </c>
      <c r="H5" s="12">
        <v>1</v>
      </c>
      <c r="I5" s="21">
        <v>1</v>
      </c>
      <c r="J5" s="21">
        <v>0</v>
      </c>
      <c r="K5" s="21">
        <v>1</v>
      </c>
      <c r="L5" s="12">
        <v>0</v>
      </c>
      <c r="M5" s="12">
        <v>2</v>
      </c>
      <c r="N5" s="21">
        <v>1</v>
      </c>
      <c r="O5" s="21">
        <v>1</v>
      </c>
      <c r="P5" s="21">
        <v>1</v>
      </c>
      <c r="Q5" s="21">
        <v>1</v>
      </c>
      <c r="R5" s="21">
        <v>0</v>
      </c>
      <c r="S5" s="21">
        <v>1</v>
      </c>
      <c r="T5" s="21">
        <v>1</v>
      </c>
      <c r="U5" s="17"/>
      <c r="V5" s="17"/>
      <c r="W5" s="17">
        <v>0.4</v>
      </c>
      <c r="X5" s="17"/>
      <c r="Y5" s="17"/>
      <c r="Z5" s="17"/>
      <c r="AA5" s="13">
        <f t="shared" si="0"/>
        <v>0.2</v>
      </c>
      <c r="AB5" s="13">
        <f t="shared" si="1"/>
        <v>0.06</v>
      </c>
      <c r="AC5" s="13">
        <f t="shared" si="2"/>
        <v>0</v>
      </c>
      <c r="AD5" s="13">
        <f t="shared" si="3"/>
        <v>0.020000000000000004</v>
      </c>
      <c r="AE5" s="13">
        <f t="shared" si="4"/>
        <v>0.06</v>
      </c>
      <c r="AF5" s="13">
        <f t="shared" si="5"/>
        <v>0</v>
      </c>
      <c r="AG5" s="14">
        <f t="shared" si="6"/>
        <v>0.06000000000000001</v>
      </c>
      <c r="AH5" s="50">
        <v>53</v>
      </c>
      <c r="AI5" s="10" t="s">
        <v>66</v>
      </c>
      <c r="AJ5" s="3"/>
    </row>
    <row r="6" spans="1:36" s="5" customFormat="1" ht="22.5" customHeight="1" thickBot="1" thickTop="1">
      <c r="A6" s="51">
        <v>97</v>
      </c>
      <c r="B6" s="16">
        <v>3</v>
      </c>
      <c r="C6" s="9" t="s">
        <v>67</v>
      </c>
      <c r="D6" s="28">
        <v>2634</v>
      </c>
      <c r="E6" s="28" t="s">
        <v>33</v>
      </c>
      <c r="F6" s="28">
        <v>3</v>
      </c>
      <c r="G6" s="28" t="s">
        <v>68</v>
      </c>
      <c r="H6" s="28">
        <v>1</v>
      </c>
      <c r="I6" s="28">
        <v>1</v>
      </c>
      <c r="J6" s="28">
        <v>1</v>
      </c>
      <c r="K6" s="28">
        <v>1</v>
      </c>
      <c r="L6" s="28">
        <v>0</v>
      </c>
      <c r="M6" s="28">
        <v>5</v>
      </c>
      <c r="N6" s="28">
        <v>1</v>
      </c>
      <c r="O6" s="28">
        <v>1</v>
      </c>
      <c r="P6" s="28">
        <v>1</v>
      </c>
      <c r="Q6" s="28">
        <v>1</v>
      </c>
      <c r="R6" s="28">
        <v>0</v>
      </c>
      <c r="S6" s="28">
        <v>1</v>
      </c>
      <c r="T6" s="28">
        <v>0</v>
      </c>
      <c r="U6" s="14"/>
      <c r="V6" s="14"/>
      <c r="W6" s="14">
        <v>4302.45</v>
      </c>
      <c r="X6" s="14"/>
      <c r="Y6" s="14"/>
      <c r="Z6" s="14"/>
      <c r="AA6" s="14">
        <f t="shared" si="0"/>
        <v>860.49</v>
      </c>
      <c r="AB6" s="14">
        <f t="shared" si="1"/>
        <v>258.147</v>
      </c>
      <c r="AC6" s="14">
        <f t="shared" si="2"/>
        <v>0</v>
      </c>
      <c r="AD6" s="14">
        <f t="shared" si="3"/>
        <v>86.049</v>
      </c>
      <c r="AE6" s="14">
        <f t="shared" si="4"/>
        <v>0</v>
      </c>
      <c r="AF6" s="14">
        <f t="shared" si="5"/>
        <v>258.147</v>
      </c>
      <c r="AG6" s="14">
        <f t="shared" si="6"/>
        <v>258.1470000000001</v>
      </c>
      <c r="AH6" s="45">
        <v>44</v>
      </c>
      <c r="AI6" s="36" t="s">
        <v>69</v>
      </c>
      <c r="AJ6" s="3"/>
    </row>
    <row r="7" spans="1:36" s="5" customFormat="1" ht="22.5" customHeight="1" thickBot="1" thickTop="1">
      <c r="A7" s="51"/>
      <c r="B7" s="16">
        <v>4</v>
      </c>
      <c r="C7" s="18" t="s">
        <v>56</v>
      </c>
      <c r="D7" s="16">
        <v>16115</v>
      </c>
      <c r="E7" s="16" t="s">
        <v>29</v>
      </c>
      <c r="F7" s="16">
        <v>1</v>
      </c>
      <c r="G7" s="16" t="s">
        <v>57</v>
      </c>
      <c r="H7" s="41">
        <v>1</v>
      </c>
      <c r="I7" s="42">
        <v>1</v>
      </c>
      <c r="J7" s="42">
        <v>1</v>
      </c>
      <c r="K7" s="42">
        <v>1</v>
      </c>
      <c r="L7" s="41">
        <v>0</v>
      </c>
      <c r="M7" s="41">
        <v>5</v>
      </c>
      <c r="N7" s="42">
        <v>1</v>
      </c>
      <c r="O7" s="42">
        <v>1</v>
      </c>
      <c r="P7" s="42">
        <v>1</v>
      </c>
      <c r="Q7" s="42">
        <v>0</v>
      </c>
      <c r="R7" s="42">
        <v>1</v>
      </c>
      <c r="S7" s="42">
        <v>0</v>
      </c>
      <c r="T7" s="42">
        <v>1</v>
      </c>
      <c r="U7" s="19"/>
      <c r="V7" s="19"/>
      <c r="W7" s="19">
        <f>4150+10001.74</f>
        <v>14151.74</v>
      </c>
      <c r="X7" s="19"/>
      <c r="Y7" s="19"/>
      <c r="Z7" s="19"/>
      <c r="AA7" s="14">
        <f t="shared" si="0"/>
        <v>2830.348</v>
      </c>
      <c r="AB7" s="14">
        <f t="shared" si="1"/>
        <v>849.1043999999999</v>
      </c>
      <c r="AC7" s="14">
        <f t="shared" si="2"/>
        <v>0</v>
      </c>
      <c r="AD7" s="14">
        <f t="shared" si="3"/>
        <v>0</v>
      </c>
      <c r="AE7" s="14">
        <f t="shared" si="4"/>
        <v>849.1043999999999</v>
      </c>
      <c r="AF7" s="14">
        <f t="shared" si="5"/>
        <v>849.1043999999999</v>
      </c>
      <c r="AG7" s="14">
        <f t="shared" si="6"/>
        <v>283.03480000000013</v>
      </c>
      <c r="AH7" s="9" t="s">
        <v>30</v>
      </c>
      <c r="AI7" s="34" t="s">
        <v>55</v>
      </c>
      <c r="AJ7" s="3"/>
    </row>
    <row r="8" spans="1:36" s="5" customFormat="1" ht="22.5" customHeight="1" thickBot="1" thickTop="1">
      <c r="A8" s="53"/>
      <c r="B8" s="16">
        <v>5</v>
      </c>
      <c r="C8" s="15" t="s">
        <v>195</v>
      </c>
      <c r="D8" s="16">
        <v>18791</v>
      </c>
      <c r="E8" s="16" t="s">
        <v>140</v>
      </c>
      <c r="F8" s="16">
        <v>1</v>
      </c>
      <c r="G8" s="16" t="s">
        <v>196</v>
      </c>
      <c r="H8" s="28">
        <v>1</v>
      </c>
      <c r="I8" s="16">
        <v>1</v>
      </c>
      <c r="J8" s="16">
        <v>1</v>
      </c>
      <c r="K8" s="16">
        <v>1</v>
      </c>
      <c r="L8" s="28">
        <v>0</v>
      </c>
      <c r="M8" s="28">
        <v>5</v>
      </c>
      <c r="N8" s="16">
        <v>1</v>
      </c>
      <c r="O8" s="16">
        <v>1</v>
      </c>
      <c r="P8" s="16">
        <v>1</v>
      </c>
      <c r="Q8" s="16">
        <v>1</v>
      </c>
      <c r="R8" s="16">
        <v>0</v>
      </c>
      <c r="S8" s="16">
        <v>0</v>
      </c>
      <c r="T8" s="16">
        <v>0</v>
      </c>
      <c r="U8" s="19"/>
      <c r="V8" s="19"/>
      <c r="W8" s="19">
        <v>3940</v>
      </c>
      <c r="X8" s="19"/>
      <c r="Y8" s="19"/>
      <c r="Z8" s="19"/>
      <c r="AA8" s="14">
        <f t="shared" si="0"/>
        <v>788</v>
      </c>
      <c r="AB8" s="14">
        <f t="shared" si="1"/>
        <v>236.39999999999998</v>
      </c>
      <c r="AC8" s="14">
        <f t="shared" si="2"/>
        <v>0</v>
      </c>
      <c r="AD8" s="14">
        <f t="shared" si="3"/>
        <v>0</v>
      </c>
      <c r="AE8" s="14">
        <f t="shared" si="4"/>
        <v>0</v>
      </c>
      <c r="AF8" s="14">
        <f t="shared" si="5"/>
        <v>236.39999999999998</v>
      </c>
      <c r="AG8" s="14">
        <f t="shared" si="6"/>
        <v>315.20000000000005</v>
      </c>
      <c r="AH8" s="9" t="s">
        <v>30</v>
      </c>
      <c r="AI8" s="36" t="s">
        <v>197</v>
      </c>
      <c r="AJ8" s="3"/>
    </row>
    <row r="9" spans="1:36" s="35" customFormat="1" ht="22.5" customHeight="1" thickBot="1" thickTop="1">
      <c r="A9" s="53"/>
      <c r="B9" s="16">
        <v>6</v>
      </c>
      <c r="C9" s="15" t="s">
        <v>178</v>
      </c>
      <c r="D9" s="16">
        <v>18705</v>
      </c>
      <c r="E9" s="16" t="s">
        <v>140</v>
      </c>
      <c r="F9" s="16">
        <v>1</v>
      </c>
      <c r="G9" s="16" t="s">
        <v>179</v>
      </c>
      <c r="H9" s="28">
        <v>1</v>
      </c>
      <c r="I9" s="16">
        <v>1</v>
      </c>
      <c r="J9" s="16">
        <v>1</v>
      </c>
      <c r="K9" s="16">
        <v>1</v>
      </c>
      <c r="L9" s="28">
        <v>0</v>
      </c>
      <c r="M9" s="28">
        <v>5</v>
      </c>
      <c r="N9" s="16">
        <v>1</v>
      </c>
      <c r="O9" s="16">
        <v>1</v>
      </c>
      <c r="P9" s="16">
        <v>1</v>
      </c>
      <c r="Q9" s="16">
        <v>0</v>
      </c>
      <c r="R9" s="16">
        <v>1</v>
      </c>
      <c r="S9" s="16">
        <v>0</v>
      </c>
      <c r="T9" s="16">
        <v>0</v>
      </c>
      <c r="U9" s="19"/>
      <c r="V9" s="19"/>
      <c r="W9" s="19">
        <v>5380</v>
      </c>
      <c r="X9" s="19"/>
      <c r="Y9" s="19"/>
      <c r="Z9" s="19"/>
      <c r="AA9" s="14">
        <f t="shared" si="0"/>
        <v>1076</v>
      </c>
      <c r="AB9" s="14">
        <f t="shared" si="1"/>
        <v>322.8</v>
      </c>
      <c r="AC9" s="14">
        <f t="shared" si="2"/>
        <v>0</v>
      </c>
      <c r="AD9" s="14">
        <f t="shared" si="3"/>
        <v>0</v>
      </c>
      <c r="AE9" s="14">
        <f t="shared" si="4"/>
        <v>0</v>
      </c>
      <c r="AF9" s="14">
        <f t="shared" si="5"/>
        <v>322.8</v>
      </c>
      <c r="AG9" s="14">
        <f t="shared" si="6"/>
        <v>430.40000000000003</v>
      </c>
      <c r="AH9" s="9" t="s">
        <v>30</v>
      </c>
      <c r="AI9" s="34" t="s">
        <v>180</v>
      </c>
      <c r="AJ9" s="3"/>
    </row>
    <row r="10" spans="1:36" s="5" customFormat="1" ht="22.5" customHeight="1" thickBot="1" thickTop="1">
      <c r="A10" s="51"/>
      <c r="B10" s="16">
        <v>7</v>
      </c>
      <c r="C10" s="9" t="s">
        <v>78</v>
      </c>
      <c r="D10" s="28">
        <v>15743</v>
      </c>
      <c r="E10" s="28" t="s">
        <v>9</v>
      </c>
      <c r="F10" s="28">
        <v>3</v>
      </c>
      <c r="G10" s="28" t="s">
        <v>79</v>
      </c>
      <c r="H10" s="28">
        <v>1</v>
      </c>
      <c r="I10" s="28">
        <v>1</v>
      </c>
      <c r="J10" s="28">
        <v>0</v>
      </c>
      <c r="K10" s="28">
        <v>1</v>
      </c>
      <c r="L10" s="28">
        <v>0</v>
      </c>
      <c r="M10" s="28">
        <v>4</v>
      </c>
      <c r="N10" s="28">
        <v>1</v>
      </c>
      <c r="O10" s="28">
        <v>1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14"/>
      <c r="V10" s="14"/>
      <c r="W10" s="14">
        <f>1140.05+1140.43</f>
        <v>2280.48</v>
      </c>
      <c r="X10" s="14"/>
      <c r="Y10" s="14"/>
      <c r="Z10" s="14"/>
      <c r="AA10" s="14">
        <f t="shared" si="0"/>
        <v>570.12</v>
      </c>
      <c r="AB10" s="14">
        <f t="shared" si="1"/>
        <v>0</v>
      </c>
      <c r="AC10" s="14">
        <f t="shared" si="2"/>
        <v>0</v>
      </c>
      <c r="AD10" s="14">
        <f t="shared" si="3"/>
        <v>0</v>
      </c>
      <c r="AE10" s="14">
        <f t="shared" si="4"/>
        <v>0</v>
      </c>
      <c r="AF10" s="14">
        <f t="shared" si="5"/>
        <v>0</v>
      </c>
      <c r="AG10" s="14">
        <f t="shared" si="6"/>
        <v>570.12</v>
      </c>
      <c r="AH10" s="9">
        <v>39</v>
      </c>
      <c r="AI10" s="34" t="s">
        <v>80</v>
      </c>
      <c r="AJ10" s="3"/>
    </row>
    <row r="11" spans="1:36" s="5" customFormat="1" ht="22.5" customHeight="1" thickBot="1" thickTop="1">
      <c r="A11" s="51">
        <v>47</v>
      </c>
      <c r="B11" s="16">
        <v>8</v>
      </c>
      <c r="C11" s="18" t="s">
        <v>75</v>
      </c>
      <c r="D11" s="16">
        <v>15972</v>
      </c>
      <c r="E11" s="16" t="s">
        <v>9</v>
      </c>
      <c r="F11" s="16">
        <v>1</v>
      </c>
      <c r="G11" s="16" t="s">
        <v>76</v>
      </c>
      <c r="H11" s="16">
        <v>1</v>
      </c>
      <c r="I11" s="16">
        <v>1</v>
      </c>
      <c r="J11" s="28">
        <v>0</v>
      </c>
      <c r="K11" s="16">
        <v>1</v>
      </c>
      <c r="L11" s="28">
        <v>0</v>
      </c>
      <c r="M11" s="28">
        <v>5</v>
      </c>
      <c r="N11" s="28">
        <v>1</v>
      </c>
      <c r="O11" s="16">
        <v>1</v>
      </c>
      <c r="P11" s="16">
        <v>1</v>
      </c>
      <c r="Q11" s="16">
        <v>0</v>
      </c>
      <c r="R11" s="16">
        <v>1</v>
      </c>
      <c r="S11" s="16">
        <v>0</v>
      </c>
      <c r="T11" s="16">
        <v>0</v>
      </c>
      <c r="U11" s="14"/>
      <c r="V11" s="14"/>
      <c r="W11" s="14">
        <f>3363.94+2319</f>
        <v>5682.9400000000005</v>
      </c>
      <c r="X11" s="14"/>
      <c r="Y11" s="14"/>
      <c r="Z11" s="14"/>
      <c r="AA11" s="14">
        <f t="shared" si="0"/>
        <v>1136.5880000000002</v>
      </c>
      <c r="AB11" s="14">
        <f t="shared" si="1"/>
        <v>340.97640000000007</v>
      </c>
      <c r="AC11" s="14">
        <f t="shared" si="2"/>
        <v>0</v>
      </c>
      <c r="AD11" s="14">
        <f t="shared" si="3"/>
        <v>0</v>
      </c>
      <c r="AE11" s="14">
        <f t="shared" si="4"/>
        <v>0</v>
      </c>
      <c r="AF11" s="14">
        <f t="shared" si="5"/>
        <v>0</v>
      </c>
      <c r="AG11" s="14">
        <f t="shared" si="6"/>
        <v>795.6116000000002</v>
      </c>
      <c r="AH11" s="9" t="s">
        <v>30</v>
      </c>
      <c r="AI11" s="34" t="s">
        <v>77</v>
      </c>
      <c r="AJ11" s="3"/>
    </row>
    <row r="12" spans="1:36" s="5" customFormat="1" ht="22.5" customHeight="1" thickBot="1" thickTop="1">
      <c r="A12" s="51"/>
      <c r="B12" s="16">
        <v>9</v>
      </c>
      <c r="C12" s="9" t="s">
        <v>96</v>
      </c>
      <c r="D12" s="28">
        <v>16014</v>
      </c>
      <c r="E12" s="28" t="s">
        <v>29</v>
      </c>
      <c r="F12" s="28">
        <v>1</v>
      </c>
      <c r="G12" s="28" t="s">
        <v>97</v>
      </c>
      <c r="H12" s="28">
        <v>1</v>
      </c>
      <c r="I12" s="28">
        <v>1</v>
      </c>
      <c r="J12" s="28">
        <v>1</v>
      </c>
      <c r="K12" s="28">
        <v>1</v>
      </c>
      <c r="L12" s="28">
        <v>0</v>
      </c>
      <c r="M12" s="28">
        <v>4</v>
      </c>
      <c r="N12" s="28">
        <v>1</v>
      </c>
      <c r="O12" s="28">
        <v>1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14"/>
      <c r="V12" s="14"/>
      <c r="W12" s="14">
        <f>3298.94+2375.02</f>
        <v>5673.96</v>
      </c>
      <c r="X12" s="14"/>
      <c r="Y12" s="14"/>
      <c r="Z12" s="14"/>
      <c r="AA12" s="14">
        <f t="shared" si="0"/>
        <v>1418.49</v>
      </c>
      <c r="AB12" s="14">
        <f t="shared" si="1"/>
        <v>0</v>
      </c>
      <c r="AC12" s="14">
        <f t="shared" si="2"/>
        <v>0</v>
      </c>
      <c r="AD12" s="14">
        <f t="shared" si="3"/>
        <v>0</v>
      </c>
      <c r="AE12" s="14">
        <f t="shared" si="4"/>
        <v>0</v>
      </c>
      <c r="AF12" s="14">
        <f t="shared" si="5"/>
        <v>425.54699999999997</v>
      </c>
      <c r="AG12" s="14">
        <f t="shared" si="6"/>
        <v>992.943</v>
      </c>
      <c r="AH12" s="9" t="s">
        <v>30</v>
      </c>
      <c r="AI12" s="34" t="s">
        <v>98</v>
      </c>
      <c r="AJ12" s="27"/>
    </row>
    <row r="13" spans="1:36" s="5" customFormat="1" ht="22.5" customHeight="1" thickBot="1" thickTop="1">
      <c r="A13" s="51">
        <v>81</v>
      </c>
      <c r="B13" s="16">
        <v>10</v>
      </c>
      <c r="C13" s="15" t="s">
        <v>116</v>
      </c>
      <c r="D13" s="16">
        <v>2686</v>
      </c>
      <c r="E13" s="16" t="s">
        <v>33</v>
      </c>
      <c r="F13" s="16">
        <v>3</v>
      </c>
      <c r="G13" s="16" t="s">
        <v>117</v>
      </c>
      <c r="H13" s="12">
        <v>1</v>
      </c>
      <c r="I13" s="21">
        <v>1</v>
      </c>
      <c r="J13" s="21">
        <v>0</v>
      </c>
      <c r="K13" s="21">
        <v>1</v>
      </c>
      <c r="L13" s="12">
        <v>0</v>
      </c>
      <c r="M13" s="12">
        <v>4</v>
      </c>
      <c r="N13" s="21">
        <v>1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17"/>
      <c r="V13" s="17"/>
      <c r="W13" s="17">
        <v>4230</v>
      </c>
      <c r="X13" s="17"/>
      <c r="Y13" s="17"/>
      <c r="Z13" s="17"/>
      <c r="AA13" s="13">
        <f t="shared" si="0"/>
        <v>1057.5</v>
      </c>
      <c r="AB13" s="13">
        <f t="shared" si="1"/>
        <v>0</v>
      </c>
      <c r="AC13" s="13">
        <f t="shared" si="2"/>
        <v>0</v>
      </c>
      <c r="AD13" s="13">
        <f t="shared" si="3"/>
        <v>0</v>
      </c>
      <c r="AE13" s="13">
        <f t="shared" si="4"/>
        <v>0</v>
      </c>
      <c r="AF13" s="13">
        <f t="shared" si="5"/>
        <v>0</v>
      </c>
      <c r="AG13" s="14">
        <f t="shared" si="6"/>
        <v>1057.5</v>
      </c>
      <c r="AH13" s="10">
        <v>48.5</v>
      </c>
      <c r="AI13" s="29" t="s">
        <v>70</v>
      </c>
      <c r="AJ13" s="3"/>
    </row>
    <row r="14" spans="1:36" s="5" customFormat="1" ht="22.5" customHeight="1" thickBot="1" thickTop="1">
      <c r="A14" s="53"/>
      <c r="B14" s="16">
        <v>11</v>
      </c>
      <c r="C14" s="9" t="s">
        <v>188</v>
      </c>
      <c r="D14" s="28">
        <v>18801</v>
      </c>
      <c r="E14" s="28" t="s">
        <v>140</v>
      </c>
      <c r="F14" s="28">
        <v>1</v>
      </c>
      <c r="G14" s="9" t="s">
        <v>189</v>
      </c>
      <c r="H14" s="28">
        <v>1</v>
      </c>
      <c r="I14" s="28">
        <v>1</v>
      </c>
      <c r="J14" s="28">
        <v>0</v>
      </c>
      <c r="K14" s="28">
        <v>1</v>
      </c>
      <c r="L14" s="28">
        <v>0</v>
      </c>
      <c r="M14" s="28">
        <v>4</v>
      </c>
      <c r="N14" s="28">
        <v>1</v>
      </c>
      <c r="O14" s="28">
        <v>1</v>
      </c>
      <c r="P14" s="28">
        <v>0</v>
      </c>
      <c r="Q14" s="28">
        <v>0</v>
      </c>
      <c r="R14" s="28">
        <v>1</v>
      </c>
      <c r="S14" s="28">
        <v>0</v>
      </c>
      <c r="T14" s="28">
        <v>1</v>
      </c>
      <c r="U14" s="14"/>
      <c r="V14" s="14"/>
      <c r="W14" s="14">
        <v>6432.71</v>
      </c>
      <c r="X14" s="14"/>
      <c r="Y14" s="14"/>
      <c r="Z14" s="14"/>
      <c r="AA14" s="14">
        <f t="shared" si="0"/>
        <v>1608.1775</v>
      </c>
      <c r="AB14" s="14">
        <f t="shared" si="1"/>
        <v>0</v>
      </c>
      <c r="AC14" s="14">
        <f t="shared" si="2"/>
        <v>0</v>
      </c>
      <c r="AD14" s="14">
        <f t="shared" si="3"/>
        <v>0</v>
      </c>
      <c r="AE14" s="14">
        <f t="shared" si="4"/>
        <v>482.45324999999997</v>
      </c>
      <c r="AF14" s="14">
        <f t="shared" si="5"/>
        <v>0</v>
      </c>
      <c r="AG14" s="14">
        <f t="shared" si="6"/>
        <v>1125.72425</v>
      </c>
      <c r="AH14" s="9" t="s">
        <v>30</v>
      </c>
      <c r="AI14" s="36" t="s">
        <v>190</v>
      </c>
      <c r="AJ14" s="3"/>
    </row>
    <row r="15" spans="1:36" s="5" customFormat="1" ht="22.5" customHeight="1" thickBot="1" thickTop="1">
      <c r="A15" s="53"/>
      <c r="B15" s="16">
        <v>12</v>
      </c>
      <c r="C15" s="15" t="s">
        <v>217</v>
      </c>
      <c r="D15" s="16">
        <v>17717</v>
      </c>
      <c r="E15" s="16" t="s">
        <v>140</v>
      </c>
      <c r="F15" s="16">
        <v>5</v>
      </c>
      <c r="G15" s="16" t="s">
        <v>218</v>
      </c>
      <c r="H15" s="28">
        <v>1</v>
      </c>
      <c r="I15" s="16">
        <v>1</v>
      </c>
      <c r="J15" s="16">
        <v>0</v>
      </c>
      <c r="K15" s="16">
        <v>1</v>
      </c>
      <c r="L15" s="28">
        <v>0</v>
      </c>
      <c r="M15" s="28">
        <v>3</v>
      </c>
      <c r="N15" s="16">
        <v>1</v>
      </c>
      <c r="O15" s="16">
        <v>1</v>
      </c>
      <c r="P15" s="16">
        <v>0</v>
      </c>
      <c r="Q15" s="16">
        <v>0</v>
      </c>
      <c r="R15" s="16">
        <v>0</v>
      </c>
      <c r="S15" s="16">
        <v>1</v>
      </c>
      <c r="T15" s="16">
        <v>0</v>
      </c>
      <c r="U15" s="19"/>
      <c r="V15" s="19"/>
      <c r="W15" s="19">
        <v>3850</v>
      </c>
      <c r="X15" s="19"/>
      <c r="Y15" s="19"/>
      <c r="Z15" s="19"/>
      <c r="AA15" s="14">
        <f t="shared" si="0"/>
        <v>1283.3333333333333</v>
      </c>
      <c r="AB15" s="14">
        <f t="shared" si="1"/>
        <v>0</v>
      </c>
      <c r="AC15" s="14">
        <f t="shared" si="2"/>
        <v>0</v>
      </c>
      <c r="AD15" s="14">
        <f t="shared" si="3"/>
        <v>128.33333333333334</v>
      </c>
      <c r="AE15" s="14">
        <f t="shared" si="4"/>
        <v>0</v>
      </c>
      <c r="AF15" s="14">
        <f t="shared" si="5"/>
        <v>0</v>
      </c>
      <c r="AG15" s="14">
        <f t="shared" si="6"/>
        <v>1155</v>
      </c>
      <c r="AH15" s="11">
        <v>61</v>
      </c>
      <c r="AI15" s="36" t="s">
        <v>219</v>
      </c>
      <c r="AJ15" s="3"/>
    </row>
    <row r="16" spans="1:36" s="35" customFormat="1" ht="22.5" customHeight="1" thickBot="1" thickTop="1">
      <c r="A16" s="51">
        <v>61</v>
      </c>
      <c r="B16" s="16">
        <v>13</v>
      </c>
      <c r="C16" s="18" t="s">
        <v>130</v>
      </c>
      <c r="D16" s="16">
        <v>15929</v>
      </c>
      <c r="E16" s="16" t="s">
        <v>9</v>
      </c>
      <c r="F16" s="16">
        <v>1</v>
      </c>
      <c r="G16" s="16" t="s">
        <v>131</v>
      </c>
      <c r="H16" s="16">
        <v>1</v>
      </c>
      <c r="I16" s="16">
        <v>1</v>
      </c>
      <c r="J16" s="16">
        <v>0</v>
      </c>
      <c r="K16" s="16">
        <v>1</v>
      </c>
      <c r="L16" s="28">
        <v>0</v>
      </c>
      <c r="M16" s="28">
        <v>4</v>
      </c>
      <c r="N16" s="28">
        <v>1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4"/>
      <c r="V16" s="14"/>
      <c r="W16" s="14">
        <v>4640</v>
      </c>
      <c r="X16" s="14"/>
      <c r="Y16" s="14"/>
      <c r="Z16" s="14"/>
      <c r="AA16" s="14">
        <f t="shared" si="0"/>
        <v>1160</v>
      </c>
      <c r="AB16" s="14">
        <f t="shared" si="1"/>
        <v>0</v>
      </c>
      <c r="AC16" s="14">
        <f t="shared" si="2"/>
        <v>0</v>
      </c>
      <c r="AD16" s="14">
        <f t="shared" si="3"/>
        <v>0</v>
      </c>
      <c r="AE16" s="14">
        <f t="shared" si="4"/>
        <v>0</v>
      </c>
      <c r="AF16" s="14">
        <f t="shared" si="5"/>
        <v>0</v>
      </c>
      <c r="AG16" s="14">
        <f t="shared" si="6"/>
        <v>1160</v>
      </c>
      <c r="AH16" s="9" t="s">
        <v>30</v>
      </c>
      <c r="AI16" s="34" t="s">
        <v>132</v>
      </c>
      <c r="AJ16" s="3"/>
    </row>
    <row r="17" spans="1:36" s="5" customFormat="1" ht="22.5" customHeight="1" thickBot="1" thickTop="1">
      <c r="A17" s="51">
        <v>224</v>
      </c>
      <c r="B17" s="16">
        <v>14</v>
      </c>
      <c r="C17" s="9" t="s">
        <v>91</v>
      </c>
      <c r="D17" s="28">
        <v>15909</v>
      </c>
      <c r="E17" s="28" t="s">
        <v>29</v>
      </c>
      <c r="F17" s="28">
        <v>3</v>
      </c>
      <c r="G17" s="28" t="s">
        <v>92</v>
      </c>
      <c r="H17" s="28">
        <v>1</v>
      </c>
      <c r="I17" s="28">
        <v>1</v>
      </c>
      <c r="J17" s="28">
        <v>1</v>
      </c>
      <c r="K17" s="28">
        <v>1</v>
      </c>
      <c r="L17" s="28">
        <v>0</v>
      </c>
      <c r="M17" s="28">
        <v>4</v>
      </c>
      <c r="N17" s="28">
        <v>1</v>
      </c>
      <c r="O17" s="28">
        <v>1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14"/>
      <c r="V17" s="14"/>
      <c r="W17" s="14">
        <f>1377.5+2493.9+3000</f>
        <v>6871.4</v>
      </c>
      <c r="X17" s="14"/>
      <c r="Y17" s="14"/>
      <c r="Z17" s="14"/>
      <c r="AA17" s="14">
        <f t="shared" si="0"/>
        <v>1717.85</v>
      </c>
      <c r="AB17" s="14">
        <f t="shared" si="1"/>
        <v>0</v>
      </c>
      <c r="AC17" s="14">
        <f t="shared" si="2"/>
        <v>0</v>
      </c>
      <c r="AD17" s="14">
        <f t="shared" si="3"/>
        <v>0</v>
      </c>
      <c r="AE17" s="14">
        <f t="shared" si="4"/>
        <v>0</v>
      </c>
      <c r="AF17" s="14">
        <f t="shared" si="5"/>
        <v>515.3549999999999</v>
      </c>
      <c r="AG17" s="14">
        <f t="shared" si="6"/>
        <v>1202.495</v>
      </c>
      <c r="AH17" s="11">
        <v>23</v>
      </c>
      <c r="AI17" s="36" t="s">
        <v>93</v>
      </c>
      <c r="AJ17" s="3"/>
    </row>
    <row r="18" spans="1:36" s="5" customFormat="1" ht="22.5" customHeight="1" thickBot="1" thickTop="1">
      <c r="A18" s="53"/>
      <c r="B18" s="16">
        <v>15</v>
      </c>
      <c r="C18" s="18" t="s">
        <v>181</v>
      </c>
      <c r="D18" s="16">
        <v>17913</v>
      </c>
      <c r="E18" s="16" t="s">
        <v>140</v>
      </c>
      <c r="F18" s="16">
        <v>3</v>
      </c>
      <c r="G18" s="16" t="s">
        <v>182</v>
      </c>
      <c r="H18" s="16">
        <v>1</v>
      </c>
      <c r="I18" s="16">
        <v>1</v>
      </c>
      <c r="J18" s="28">
        <v>0</v>
      </c>
      <c r="K18" s="16">
        <v>1</v>
      </c>
      <c r="L18" s="28">
        <v>0</v>
      </c>
      <c r="M18" s="28">
        <v>5</v>
      </c>
      <c r="N18" s="28">
        <v>1</v>
      </c>
      <c r="O18" s="16">
        <v>1</v>
      </c>
      <c r="P18" s="16">
        <v>1</v>
      </c>
      <c r="Q18" s="16">
        <v>0</v>
      </c>
      <c r="R18" s="16">
        <v>1</v>
      </c>
      <c r="S18" s="16">
        <v>0</v>
      </c>
      <c r="T18" s="16">
        <v>0</v>
      </c>
      <c r="U18" s="14"/>
      <c r="V18" s="14"/>
      <c r="W18" s="14">
        <v>8876.41</v>
      </c>
      <c r="X18" s="14"/>
      <c r="Y18" s="14"/>
      <c r="Z18" s="14"/>
      <c r="AA18" s="14">
        <f t="shared" si="0"/>
        <v>1775.282</v>
      </c>
      <c r="AB18" s="14">
        <f t="shared" si="1"/>
        <v>532.5845999999999</v>
      </c>
      <c r="AC18" s="14">
        <f t="shared" si="2"/>
        <v>0</v>
      </c>
      <c r="AD18" s="14">
        <f t="shared" si="3"/>
        <v>0</v>
      </c>
      <c r="AE18" s="14">
        <f t="shared" si="4"/>
        <v>0</v>
      </c>
      <c r="AF18" s="14">
        <f t="shared" si="5"/>
        <v>0</v>
      </c>
      <c r="AG18" s="14">
        <f t="shared" si="6"/>
        <v>1242.6974</v>
      </c>
      <c r="AH18" s="9">
        <v>31</v>
      </c>
      <c r="AI18" s="34" t="s">
        <v>38</v>
      </c>
      <c r="AJ18" s="3"/>
    </row>
    <row r="19" spans="1:36" s="5" customFormat="1" ht="22.5" customHeight="1" thickBot="1" thickTop="1">
      <c r="A19" s="53"/>
      <c r="B19" s="16">
        <v>16</v>
      </c>
      <c r="C19" s="15" t="s">
        <v>243</v>
      </c>
      <c r="D19" s="16">
        <v>18683</v>
      </c>
      <c r="E19" s="16" t="s">
        <v>140</v>
      </c>
      <c r="F19" s="16">
        <v>1</v>
      </c>
      <c r="G19" s="16" t="s">
        <v>244</v>
      </c>
      <c r="H19" s="16">
        <v>1</v>
      </c>
      <c r="I19" s="16">
        <v>1</v>
      </c>
      <c r="J19" s="16">
        <v>1</v>
      </c>
      <c r="K19" s="16">
        <v>1</v>
      </c>
      <c r="L19" s="28">
        <v>0</v>
      </c>
      <c r="M19" s="28">
        <v>4</v>
      </c>
      <c r="N19" s="28">
        <v>1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6">
        <v>0</v>
      </c>
      <c r="U19" s="14"/>
      <c r="V19" s="14"/>
      <c r="W19" s="14">
        <v>12931.94</v>
      </c>
      <c r="X19" s="14"/>
      <c r="Y19" s="14"/>
      <c r="Z19" s="14"/>
      <c r="AA19" s="14">
        <f t="shared" si="0"/>
        <v>3232.985</v>
      </c>
      <c r="AB19" s="14">
        <f t="shared" si="1"/>
        <v>969.8955</v>
      </c>
      <c r="AC19" s="14">
        <f t="shared" si="2"/>
        <v>0</v>
      </c>
      <c r="AD19" s="14">
        <f t="shared" si="3"/>
        <v>0</v>
      </c>
      <c r="AE19" s="14">
        <f t="shared" si="4"/>
        <v>0</v>
      </c>
      <c r="AF19" s="14">
        <f t="shared" si="5"/>
        <v>969.8955</v>
      </c>
      <c r="AG19" s="14">
        <f t="shared" si="6"/>
        <v>1293.194</v>
      </c>
      <c r="AH19" s="9" t="s">
        <v>30</v>
      </c>
      <c r="AI19" s="11" t="s">
        <v>38</v>
      </c>
      <c r="AJ19" s="3"/>
    </row>
    <row r="20" spans="1:36" s="5" customFormat="1" ht="22.5" customHeight="1" thickBot="1" thickTop="1">
      <c r="A20" s="53"/>
      <c r="B20" s="16">
        <v>17</v>
      </c>
      <c r="C20" s="18" t="s">
        <v>169</v>
      </c>
      <c r="D20" s="16">
        <v>17819</v>
      </c>
      <c r="E20" s="16" t="s">
        <v>140</v>
      </c>
      <c r="F20" s="16">
        <v>3</v>
      </c>
      <c r="G20" s="16" t="s">
        <v>170</v>
      </c>
      <c r="H20" s="16">
        <v>1</v>
      </c>
      <c r="I20" s="16">
        <v>1</v>
      </c>
      <c r="J20" s="28">
        <v>1</v>
      </c>
      <c r="K20" s="44">
        <v>1</v>
      </c>
      <c r="L20" s="28">
        <v>0</v>
      </c>
      <c r="M20" s="28">
        <v>4</v>
      </c>
      <c r="N20" s="28">
        <v>1</v>
      </c>
      <c r="O20" s="16">
        <v>1</v>
      </c>
      <c r="P20" s="16">
        <v>0</v>
      </c>
      <c r="Q20" s="16">
        <v>0</v>
      </c>
      <c r="R20" s="16">
        <v>0</v>
      </c>
      <c r="S20" s="28">
        <v>0</v>
      </c>
      <c r="T20" s="16">
        <v>0</v>
      </c>
      <c r="U20" s="14"/>
      <c r="V20" s="14"/>
      <c r="W20" s="14">
        <v>7647.5</v>
      </c>
      <c r="X20" s="14"/>
      <c r="Y20" s="14"/>
      <c r="Z20" s="14"/>
      <c r="AA20" s="14">
        <f t="shared" si="0"/>
        <v>1911.875</v>
      </c>
      <c r="AB20" s="14">
        <f t="shared" si="1"/>
        <v>0</v>
      </c>
      <c r="AC20" s="14">
        <f t="shared" si="2"/>
        <v>0</v>
      </c>
      <c r="AD20" s="14">
        <f t="shared" si="3"/>
        <v>0</v>
      </c>
      <c r="AE20" s="14">
        <f t="shared" si="4"/>
        <v>0</v>
      </c>
      <c r="AF20" s="14">
        <f t="shared" si="5"/>
        <v>573.5625</v>
      </c>
      <c r="AG20" s="14">
        <f t="shared" si="6"/>
        <v>1338.3125</v>
      </c>
      <c r="AH20" s="9">
        <v>46</v>
      </c>
      <c r="AI20" s="34" t="s">
        <v>38</v>
      </c>
      <c r="AJ20" s="3"/>
    </row>
    <row r="21" spans="1:36" s="5" customFormat="1" ht="22.5" customHeight="1" thickBot="1" thickTop="1">
      <c r="A21" s="53"/>
      <c r="B21" s="16">
        <v>18</v>
      </c>
      <c r="C21" s="9" t="s">
        <v>163</v>
      </c>
      <c r="D21" s="28">
        <v>17994</v>
      </c>
      <c r="E21" s="28" t="s">
        <v>140</v>
      </c>
      <c r="F21" s="28">
        <v>3</v>
      </c>
      <c r="G21" s="9" t="s">
        <v>164</v>
      </c>
      <c r="H21" s="28">
        <v>1</v>
      </c>
      <c r="I21" s="28">
        <v>1</v>
      </c>
      <c r="J21" s="28">
        <v>1</v>
      </c>
      <c r="K21" s="28">
        <v>1</v>
      </c>
      <c r="L21" s="28">
        <v>0</v>
      </c>
      <c r="M21" s="28">
        <v>4</v>
      </c>
      <c r="N21" s="28">
        <v>1</v>
      </c>
      <c r="O21" s="28">
        <v>1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14"/>
      <c r="V21" s="14"/>
      <c r="W21" s="14">
        <v>7736.57</v>
      </c>
      <c r="X21" s="14"/>
      <c r="Y21" s="14"/>
      <c r="Z21" s="14"/>
      <c r="AA21" s="14">
        <f t="shared" si="0"/>
        <v>1934.1425</v>
      </c>
      <c r="AB21" s="14">
        <f t="shared" si="1"/>
        <v>0</v>
      </c>
      <c r="AC21" s="14">
        <f t="shared" si="2"/>
        <v>0</v>
      </c>
      <c r="AD21" s="14">
        <f t="shared" si="3"/>
        <v>0</v>
      </c>
      <c r="AE21" s="14">
        <f t="shared" si="4"/>
        <v>0</v>
      </c>
      <c r="AF21" s="14">
        <f t="shared" si="5"/>
        <v>580.24275</v>
      </c>
      <c r="AG21" s="14">
        <f t="shared" si="6"/>
        <v>1353.89975</v>
      </c>
      <c r="AH21" s="9">
        <v>30</v>
      </c>
      <c r="AI21" s="34" t="s">
        <v>159</v>
      </c>
      <c r="AJ21" s="3"/>
    </row>
    <row r="22" spans="1:36" s="5" customFormat="1" ht="22.5" customHeight="1" thickBot="1" thickTop="1">
      <c r="A22" s="53"/>
      <c r="B22" s="16">
        <v>19</v>
      </c>
      <c r="C22" s="15" t="s">
        <v>245</v>
      </c>
      <c r="D22" s="16">
        <v>18654</v>
      </c>
      <c r="E22" s="16" t="s">
        <v>140</v>
      </c>
      <c r="F22" s="16">
        <v>1</v>
      </c>
      <c r="G22" s="16" t="s">
        <v>246</v>
      </c>
      <c r="H22" s="28">
        <v>1</v>
      </c>
      <c r="I22" s="16">
        <v>1</v>
      </c>
      <c r="J22" s="16">
        <v>0</v>
      </c>
      <c r="K22" s="16">
        <v>1</v>
      </c>
      <c r="L22" s="28">
        <v>0</v>
      </c>
      <c r="M22" s="28">
        <v>4</v>
      </c>
      <c r="N22" s="16">
        <v>1</v>
      </c>
      <c r="O22" s="16">
        <v>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9"/>
      <c r="V22" s="19"/>
      <c r="W22" s="19">
        <v>5490</v>
      </c>
      <c r="X22" s="19"/>
      <c r="Y22" s="19"/>
      <c r="Z22" s="19"/>
      <c r="AA22" s="14">
        <f t="shared" si="0"/>
        <v>1372.5</v>
      </c>
      <c r="AB22" s="14">
        <f t="shared" si="1"/>
        <v>0</v>
      </c>
      <c r="AC22" s="14">
        <f t="shared" si="2"/>
        <v>0</v>
      </c>
      <c r="AD22" s="14">
        <f t="shared" si="3"/>
        <v>0</v>
      </c>
      <c r="AE22" s="14">
        <f t="shared" si="4"/>
        <v>0</v>
      </c>
      <c r="AF22" s="14">
        <f t="shared" si="5"/>
        <v>0</v>
      </c>
      <c r="AG22" s="14">
        <f t="shared" si="6"/>
        <v>1372.5</v>
      </c>
      <c r="AH22" s="9" t="s">
        <v>30</v>
      </c>
      <c r="AI22" s="34" t="s">
        <v>110</v>
      </c>
      <c r="AJ22" s="3"/>
    </row>
    <row r="23" spans="1:36" s="5" customFormat="1" ht="22.5" customHeight="1" thickBot="1" thickTop="1">
      <c r="A23" s="53"/>
      <c r="B23" s="16">
        <v>20</v>
      </c>
      <c r="C23" s="15" t="s">
        <v>211</v>
      </c>
      <c r="D23" s="16">
        <v>17587</v>
      </c>
      <c r="E23" s="16" t="s">
        <v>140</v>
      </c>
      <c r="F23" s="16">
        <v>5</v>
      </c>
      <c r="G23" s="16" t="s">
        <v>212</v>
      </c>
      <c r="H23" s="28">
        <v>1</v>
      </c>
      <c r="I23" s="16">
        <v>1</v>
      </c>
      <c r="J23" s="16">
        <v>1</v>
      </c>
      <c r="K23" s="16">
        <v>1</v>
      </c>
      <c r="L23" s="28">
        <v>0</v>
      </c>
      <c r="M23" s="28">
        <v>3</v>
      </c>
      <c r="N23" s="16">
        <v>1</v>
      </c>
      <c r="O23" s="16">
        <v>1</v>
      </c>
      <c r="P23" s="16">
        <v>1</v>
      </c>
      <c r="Q23" s="16">
        <v>0</v>
      </c>
      <c r="R23" s="16">
        <v>0</v>
      </c>
      <c r="S23" s="16">
        <v>0</v>
      </c>
      <c r="T23" s="16">
        <v>0</v>
      </c>
      <c r="U23" s="19"/>
      <c r="V23" s="19"/>
      <c r="W23" s="19">
        <v>10300</v>
      </c>
      <c r="X23" s="19"/>
      <c r="Y23" s="19"/>
      <c r="Z23" s="19"/>
      <c r="AA23" s="14">
        <f t="shared" si="0"/>
        <v>3433.3333333333335</v>
      </c>
      <c r="AB23" s="14">
        <f t="shared" si="1"/>
        <v>1030</v>
      </c>
      <c r="AC23" s="14">
        <f t="shared" si="2"/>
        <v>0</v>
      </c>
      <c r="AD23" s="14">
        <f t="shared" si="3"/>
        <v>0</v>
      </c>
      <c r="AE23" s="14">
        <f t="shared" si="4"/>
        <v>0</v>
      </c>
      <c r="AF23" s="14">
        <f t="shared" si="5"/>
        <v>1030</v>
      </c>
      <c r="AG23" s="14">
        <f t="shared" si="6"/>
        <v>1373.3333333333335</v>
      </c>
      <c r="AH23" s="11">
        <v>44</v>
      </c>
      <c r="AI23" s="36" t="s">
        <v>213</v>
      </c>
      <c r="AJ23" s="3"/>
    </row>
    <row r="24" spans="1:36" s="5" customFormat="1" ht="22.5" customHeight="1" thickBot="1" thickTop="1">
      <c r="A24" s="53"/>
      <c r="B24" s="16">
        <v>21</v>
      </c>
      <c r="C24" s="9" t="s">
        <v>206</v>
      </c>
      <c r="D24" s="28">
        <v>17575</v>
      </c>
      <c r="E24" s="28" t="s">
        <v>140</v>
      </c>
      <c r="F24" s="28">
        <v>5</v>
      </c>
      <c r="G24" s="9" t="s">
        <v>207</v>
      </c>
      <c r="H24" s="28">
        <v>1</v>
      </c>
      <c r="I24" s="28">
        <v>1</v>
      </c>
      <c r="J24" s="28">
        <v>1</v>
      </c>
      <c r="K24" s="28">
        <v>1</v>
      </c>
      <c r="L24" s="28">
        <v>0</v>
      </c>
      <c r="M24" s="28">
        <v>4</v>
      </c>
      <c r="N24" s="28">
        <v>1</v>
      </c>
      <c r="O24" s="28">
        <v>1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14"/>
      <c r="V24" s="14"/>
      <c r="W24" s="14">
        <v>8111.5</v>
      </c>
      <c r="X24" s="14"/>
      <c r="Y24" s="14"/>
      <c r="Z24" s="14"/>
      <c r="AA24" s="14">
        <f t="shared" si="0"/>
        <v>2027.875</v>
      </c>
      <c r="AB24" s="14">
        <f t="shared" si="1"/>
        <v>0</v>
      </c>
      <c r="AC24" s="14">
        <f t="shared" si="2"/>
        <v>0</v>
      </c>
      <c r="AD24" s="14">
        <f t="shared" si="3"/>
        <v>0</v>
      </c>
      <c r="AE24" s="14">
        <f t="shared" si="4"/>
        <v>0</v>
      </c>
      <c r="AF24" s="14">
        <f t="shared" si="5"/>
        <v>608.3625</v>
      </c>
      <c r="AG24" s="14">
        <f t="shared" si="6"/>
        <v>1419.5125</v>
      </c>
      <c r="AH24" s="9">
        <v>39</v>
      </c>
      <c r="AI24" s="34" t="s">
        <v>38</v>
      </c>
      <c r="AJ24" s="3"/>
    </row>
    <row r="25" spans="1:36" s="5" customFormat="1" ht="22.5" customHeight="1" thickBot="1" thickTop="1">
      <c r="A25" s="53"/>
      <c r="B25" s="16">
        <v>22</v>
      </c>
      <c r="C25" s="15" t="s">
        <v>204</v>
      </c>
      <c r="D25" s="16">
        <v>16800</v>
      </c>
      <c r="E25" s="16" t="s">
        <v>140</v>
      </c>
      <c r="F25" s="16">
        <v>7</v>
      </c>
      <c r="G25" s="16" t="s">
        <v>205</v>
      </c>
      <c r="H25" s="28">
        <v>1</v>
      </c>
      <c r="I25" s="16">
        <v>1</v>
      </c>
      <c r="J25" s="16">
        <v>0</v>
      </c>
      <c r="K25" s="16">
        <v>1</v>
      </c>
      <c r="L25" s="28">
        <v>0</v>
      </c>
      <c r="M25" s="28">
        <v>2</v>
      </c>
      <c r="N25" s="16">
        <v>1</v>
      </c>
      <c r="O25" s="16">
        <v>1</v>
      </c>
      <c r="P25" s="16">
        <v>0</v>
      </c>
      <c r="Q25" s="16">
        <v>0</v>
      </c>
      <c r="R25" s="16">
        <v>0</v>
      </c>
      <c r="S25" s="16">
        <v>1</v>
      </c>
      <c r="T25" s="16">
        <v>0</v>
      </c>
      <c r="U25" s="19"/>
      <c r="V25" s="19"/>
      <c r="W25" s="19">
        <v>3180</v>
      </c>
      <c r="X25" s="19"/>
      <c r="Y25" s="19"/>
      <c r="Z25" s="19"/>
      <c r="AA25" s="14">
        <f t="shared" si="0"/>
        <v>1590</v>
      </c>
      <c r="AB25" s="14">
        <f t="shared" si="1"/>
        <v>0</v>
      </c>
      <c r="AC25" s="14">
        <f t="shared" si="2"/>
        <v>0</v>
      </c>
      <c r="AD25" s="14">
        <f t="shared" si="3"/>
        <v>159</v>
      </c>
      <c r="AE25" s="14">
        <f t="shared" si="4"/>
        <v>0</v>
      </c>
      <c r="AF25" s="14">
        <f t="shared" si="5"/>
        <v>0</v>
      </c>
      <c r="AG25" s="14">
        <f t="shared" si="6"/>
        <v>1431</v>
      </c>
      <c r="AH25" s="9">
        <v>58</v>
      </c>
      <c r="AI25" s="34" t="s">
        <v>180</v>
      </c>
      <c r="AJ25" s="3"/>
    </row>
    <row r="26" spans="1:36" s="37" customFormat="1" ht="22.5" customHeight="1" thickBot="1" thickTop="1">
      <c r="A26" s="51">
        <v>82</v>
      </c>
      <c r="B26" s="16">
        <v>23</v>
      </c>
      <c r="C26" s="15" t="s">
        <v>139</v>
      </c>
      <c r="D26" s="16">
        <v>2435</v>
      </c>
      <c r="E26" s="16" t="s">
        <v>33</v>
      </c>
      <c r="F26" s="16">
        <v>7</v>
      </c>
      <c r="G26" s="16" t="s">
        <v>123</v>
      </c>
      <c r="H26" s="28">
        <v>1</v>
      </c>
      <c r="I26" s="16">
        <v>1</v>
      </c>
      <c r="J26" s="16">
        <v>0</v>
      </c>
      <c r="K26" s="16">
        <v>1</v>
      </c>
      <c r="L26" s="28">
        <v>0</v>
      </c>
      <c r="M26" s="28">
        <v>3</v>
      </c>
      <c r="N26" s="16">
        <v>1</v>
      </c>
      <c r="O26" s="16">
        <v>1</v>
      </c>
      <c r="P26" s="16">
        <v>0</v>
      </c>
      <c r="Q26" s="16">
        <v>0</v>
      </c>
      <c r="R26" s="16">
        <v>1</v>
      </c>
      <c r="S26" s="16">
        <v>0</v>
      </c>
      <c r="T26" s="16">
        <v>0</v>
      </c>
      <c r="U26" s="19"/>
      <c r="V26" s="19"/>
      <c r="W26" s="19">
        <v>4360</v>
      </c>
      <c r="X26" s="19"/>
      <c r="Y26" s="19"/>
      <c r="Z26" s="19"/>
      <c r="AA26" s="14">
        <f t="shared" si="0"/>
        <v>1453.3333333333333</v>
      </c>
      <c r="AB26" s="14">
        <f t="shared" si="1"/>
        <v>0</v>
      </c>
      <c r="AC26" s="14">
        <f t="shared" si="2"/>
        <v>0</v>
      </c>
      <c r="AD26" s="14">
        <f t="shared" si="3"/>
        <v>0</v>
      </c>
      <c r="AE26" s="14">
        <f t="shared" si="4"/>
        <v>0</v>
      </c>
      <c r="AF26" s="14">
        <f t="shared" si="5"/>
        <v>0</v>
      </c>
      <c r="AG26" s="14">
        <f t="shared" si="6"/>
        <v>1453.3333333333333</v>
      </c>
      <c r="AH26" s="9">
        <v>20.5</v>
      </c>
      <c r="AI26" s="34" t="s">
        <v>124</v>
      </c>
      <c r="AJ26" s="3"/>
    </row>
    <row r="27" spans="1:36" s="5" customFormat="1" ht="22.5" customHeight="1" thickBot="1" thickTop="1">
      <c r="A27" s="53"/>
      <c r="B27" s="16">
        <v>24</v>
      </c>
      <c r="C27" s="15" t="s">
        <v>176</v>
      </c>
      <c r="D27" s="16">
        <v>16849</v>
      </c>
      <c r="E27" s="16" t="s">
        <v>140</v>
      </c>
      <c r="F27" s="16">
        <v>7</v>
      </c>
      <c r="G27" s="16" t="s">
        <v>177</v>
      </c>
      <c r="H27" s="12">
        <v>1</v>
      </c>
      <c r="I27" s="21">
        <v>1</v>
      </c>
      <c r="J27" s="21">
        <v>0</v>
      </c>
      <c r="K27" s="21">
        <v>1</v>
      </c>
      <c r="L27" s="12">
        <v>0</v>
      </c>
      <c r="M27" s="12">
        <v>4</v>
      </c>
      <c r="N27" s="21">
        <v>1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17"/>
      <c r="V27" s="17"/>
      <c r="W27" s="17">
        <v>6328.36</v>
      </c>
      <c r="X27" s="17"/>
      <c r="Y27" s="17"/>
      <c r="Z27" s="17"/>
      <c r="AA27" s="13">
        <f t="shared" si="0"/>
        <v>1582.09</v>
      </c>
      <c r="AB27" s="13">
        <f t="shared" si="1"/>
        <v>0</v>
      </c>
      <c r="AC27" s="13">
        <f t="shared" si="2"/>
        <v>0</v>
      </c>
      <c r="AD27" s="13">
        <f t="shared" si="3"/>
        <v>0</v>
      </c>
      <c r="AE27" s="13">
        <f t="shared" si="4"/>
        <v>0</v>
      </c>
      <c r="AF27" s="13">
        <f t="shared" si="5"/>
        <v>0</v>
      </c>
      <c r="AG27" s="14">
        <f t="shared" si="6"/>
        <v>1582.09</v>
      </c>
      <c r="AH27" s="10">
        <v>61</v>
      </c>
      <c r="AI27" s="29" t="s">
        <v>85</v>
      </c>
      <c r="AJ27" s="3"/>
    </row>
    <row r="28" spans="1:36" s="5" customFormat="1" ht="22.5" customHeight="1" thickBot="1" thickTop="1">
      <c r="A28" s="51">
        <v>8</v>
      </c>
      <c r="B28" s="16">
        <v>25</v>
      </c>
      <c r="C28" s="15" t="s">
        <v>27</v>
      </c>
      <c r="D28" s="16">
        <v>16005</v>
      </c>
      <c r="E28" s="16" t="s">
        <v>29</v>
      </c>
      <c r="F28" s="16">
        <v>1</v>
      </c>
      <c r="G28" s="16" t="s">
        <v>28</v>
      </c>
      <c r="H28" s="28">
        <v>1</v>
      </c>
      <c r="I28" s="16">
        <v>1</v>
      </c>
      <c r="J28" s="16">
        <v>0</v>
      </c>
      <c r="K28" s="16">
        <v>1</v>
      </c>
      <c r="L28" s="28">
        <v>0</v>
      </c>
      <c r="M28" s="28">
        <v>5</v>
      </c>
      <c r="N28" s="16">
        <v>1</v>
      </c>
      <c r="O28" s="16">
        <v>1</v>
      </c>
      <c r="P28" s="16">
        <v>0</v>
      </c>
      <c r="Q28" s="16">
        <v>0</v>
      </c>
      <c r="R28" s="16">
        <v>1</v>
      </c>
      <c r="S28" s="16">
        <v>0</v>
      </c>
      <c r="T28" s="16">
        <v>0</v>
      </c>
      <c r="U28" s="19"/>
      <c r="V28" s="19"/>
      <c r="W28" s="19">
        <f>4753.91+3328.22</f>
        <v>8082.129999999999</v>
      </c>
      <c r="X28" s="19"/>
      <c r="Y28" s="19"/>
      <c r="Z28" s="19"/>
      <c r="AA28" s="14">
        <f t="shared" si="0"/>
        <v>1616.426</v>
      </c>
      <c r="AB28" s="14">
        <f t="shared" si="1"/>
        <v>0</v>
      </c>
      <c r="AC28" s="14">
        <f t="shared" si="2"/>
        <v>0</v>
      </c>
      <c r="AD28" s="14">
        <f t="shared" si="3"/>
        <v>0</v>
      </c>
      <c r="AE28" s="14">
        <f t="shared" si="4"/>
        <v>0</v>
      </c>
      <c r="AF28" s="14">
        <f t="shared" si="5"/>
        <v>0</v>
      </c>
      <c r="AG28" s="14">
        <f t="shared" si="6"/>
        <v>1616.426</v>
      </c>
      <c r="AH28" s="9" t="s">
        <v>30</v>
      </c>
      <c r="AI28" s="34" t="s">
        <v>31</v>
      </c>
      <c r="AJ28" s="3"/>
    </row>
    <row r="29" spans="1:36" s="5" customFormat="1" ht="22.5" customHeight="1" thickBot="1" thickTop="1">
      <c r="A29" s="51">
        <v>25</v>
      </c>
      <c r="B29" s="16">
        <v>26</v>
      </c>
      <c r="C29" s="18" t="s">
        <v>105</v>
      </c>
      <c r="D29" s="16">
        <v>15997</v>
      </c>
      <c r="E29" s="16" t="s">
        <v>29</v>
      </c>
      <c r="F29" s="16">
        <v>1</v>
      </c>
      <c r="G29" s="16" t="s">
        <v>106</v>
      </c>
      <c r="H29" s="16">
        <v>1</v>
      </c>
      <c r="I29" s="16">
        <v>1</v>
      </c>
      <c r="J29" s="28">
        <v>1</v>
      </c>
      <c r="K29" s="16">
        <v>1</v>
      </c>
      <c r="L29" s="28">
        <v>0</v>
      </c>
      <c r="M29" s="28">
        <v>5</v>
      </c>
      <c r="N29" s="28">
        <v>1</v>
      </c>
      <c r="O29" s="16">
        <v>1</v>
      </c>
      <c r="P29" s="16">
        <v>0</v>
      </c>
      <c r="Q29" s="16">
        <v>0</v>
      </c>
      <c r="R29" s="16">
        <v>1</v>
      </c>
      <c r="S29" s="16">
        <v>0</v>
      </c>
      <c r="T29" s="16">
        <v>0</v>
      </c>
      <c r="U29" s="14"/>
      <c r="V29" s="14"/>
      <c r="W29" s="14">
        <f>5021.77+6600</f>
        <v>11621.77</v>
      </c>
      <c r="X29" s="14"/>
      <c r="Y29" s="14"/>
      <c r="Z29" s="14"/>
      <c r="AA29" s="14">
        <f t="shared" si="0"/>
        <v>2324.3540000000003</v>
      </c>
      <c r="AB29" s="14">
        <f t="shared" si="1"/>
        <v>0</v>
      </c>
      <c r="AC29" s="14">
        <f t="shared" si="2"/>
        <v>0</v>
      </c>
      <c r="AD29" s="14">
        <f t="shared" si="3"/>
        <v>0</v>
      </c>
      <c r="AE29" s="14">
        <f t="shared" si="4"/>
        <v>0</v>
      </c>
      <c r="AF29" s="14">
        <f t="shared" si="5"/>
        <v>697.3062000000001</v>
      </c>
      <c r="AG29" s="14">
        <f t="shared" si="6"/>
        <v>1627.0478000000003</v>
      </c>
      <c r="AH29" s="11" t="s">
        <v>30</v>
      </c>
      <c r="AI29" s="36" t="s">
        <v>107</v>
      </c>
      <c r="AJ29" s="3"/>
    </row>
    <row r="30" spans="1:36" s="5" customFormat="1" ht="22.5" customHeight="1" thickBot="1" thickTop="1">
      <c r="A30" s="53"/>
      <c r="B30" s="16">
        <v>27</v>
      </c>
      <c r="C30" s="9" t="s">
        <v>247</v>
      </c>
      <c r="D30" s="28">
        <v>18740</v>
      </c>
      <c r="E30" s="28" t="s">
        <v>140</v>
      </c>
      <c r="F30" s="28">
        <v>1</v>
      </c>
      <c r="G30" s="28" t="s">
        <v>248</v>
      </c>
      <c r="H30" s="28">
        <v>1</v>
      </c>
      <c r="I30" s="28">
        <v>1</v>
      </c>
      <c r="J30" s="28">
        <v>0</v>
      </c>
      <c r="K30" s="28">
        <v>1</v>
      </c>
      <c r="L30" s="28">
        <v>0</v>
      </c>
      <c r="M30" s="28">
        <v>4</v>
      </c>
      <c r="N30" s="28">
        <v>1</v>
      </c>
      <c r="O30" s="28">
        <v>1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14"/>
      <c r="V30" s="14"/>
      <c r="W30" s="14">
        <v>6840</v>
      </c>
      <c r="X30" s="14"/>
      <c r="Y30" s="14"/>
      <c r="Z30" s="14"/>
      <c r="AA30" s="14">
        <f t="shared" si="0"/>
        <v>1710</v>
      </c>
      <c r="AB30" s="14">
        <f t="shared" si="1"/>
        <v>0</v>
      </c>
      <c r="AC30" s="14">
        <f t="shared" si="2"/>
        <v>0</v>
      </c>
      <c r="AD30" s="14">
        <f t="shared" si="3"/>
        <v>0</v>
      </c>
      <c r="AE30" s="14">
        <f t="shared" si="4"/>
        <v>0</v>
      </c>
      <c r="AF30" s="14">
        <f t="shared" si="5"/>
        <v>0</v>
      </c>
      <c r="AG30" s="14">
        <f t="shared" si="6"/>
        <v>1710</v>
      </c>
      <c r="AH30" s="9" t="s">
        <v>30</v>
      </c>
      <c r="AI30" s="34" t="s">
        <v>228</v>
      </c>
      <c r="AJ30" s="3"/>
    </row>
    <row r="31" spans="1:36" s="5" customFormat="1" ht="22.5" customHeight="1" thickBot="1" thickTop="1">
      <c r="A31" s="51"/>
      <c r="B31" s="16">
        <v>28</v>
      </c>
      <c r="C31" s="18" t="s">
        <v>52</v>
      </c>
      <c r="D31" s="16">
        <v>15876</v>
      </c>
      <c r="E31" s="16" t="s">
        <v>29</v>
      </c>
      <c r="F31" s="16">
        <v>3</v>
      </c>
      <c r="G31" s="16" t="s">
        <v>53</v>
      </c>
      <c r="H31" s="42">
        <v>1</v>
      </c>
      <c r="I31" s="42">
        <v>1</v>
      </c>
      <c r="J31" s="41">
        <v>1</v>
      </c>
      <c r="K31" s="42">
        <v>1</v>
      </c>
      <c r="L31" s="41">
        <v>0</v>
      </c>
      <c r="M31" s="41">
        <v>5</v>
      </c>
      <c r="N31" s="41">
        <v>1</v>
      </c>
      <c r="O31" s="42">
        <v>1</v>
      </c>
      <c r="P31" s="42">
        <v>0</v>
      </c>
      <c r="Q31" s="42">
        <v>1</v>
      </c>
      <c r="R31" s="42">
        <v>0</v>
      </c>
      <c r="S31" s="42">
        <v>0</v>
      </c>
      <c r="T31" s="42">
        <v>0</v>
      </c>
      <c r="U31" s="14"/>
      <c r="V31" s="14"/>
      <c r="W31" s="14">
        <v>12288.59</v>
      </c>
      <c r="X31" s="14"/>
      <c r="Y31" s="14"/>
      <c r="Z31" s="14"/>
      <c r="AA31" s="14">
        <f t="shared" si="0"/>
        <v>2457.718</v>
      </c>
      <c r="AB31" s="14">
        <f t="shared" si="1"/>
        <v>0</v>
      </c>
      <c r="AC31" s="14">
        <f t="shared" si="2"/>
        <v>0</v>
      </c>
      <c r="AD31" s="14">
        <f t="shared" si="3"/>
        <v>0</v>
      </c>
      <c r="AE31" s="14">
        <f t="shared" si="4"/>
        <v>0</v>
      </c>
      <c r="AF31" s="14">
        <f t="shared" si="5"/>
        <v>737.3154</v>
      </c>
      <c r="AG31" s="14">
        <f t="shared" si="6"/>
        <v>1720.4026</v>
      </c>
      <c r="AH31" s="9">
        <v>60</v>
      </c>
      <c r="AI31" s="34" t="s">
        <v>54</v>
      </c>
      <c r="AJ31" s="3"/>
    </row>
    <row r="32" spans="1:36" s="5" customFormat="1" ht="22.5" customHeight="1" thickBot="1" thickTop="1">
      <c r="A32" s="53"/>
      <c r="B32" s="16">
        <v>29</v>
      </c>
      <c r="C32" s="15" t="s">
        <v>240</v>
      </c>
      <c r="D32" s="16">
        <v>17974</v>
      </c>
      <c r="E32" s="16" t="s">
        <v>140</v>
      </c>
      <c r="F32" s="16">
        <v>3</v>
      </c>
      <c r="G32" s="16" t="s">
        <v>241</v>
      </c>
      <c r="H32" s="12">
        <v>1</v>
      </c>
      <c r="I32" s="21">
        <v>1</v>
      </c>
      <c r="J32" s="21">
        <v>0</v>
      </c>
      <c r="K32" s="21">
        <v>1</v>
      </c>
      <c r="L32" s="12">
        <v>0</v>
      </c>
      <c r="M32" s="12">
        <v>2</v>
      </c>
      <c r="N32" s="21">
        <v>1</v>
      </c>
      <c r="O32" s="21">
        <v>1</v>
      </c>
      <c r="P32" s="21">
        <v>1</v>
      </c>
      <c r="Q32" s="21">
        <v>1</v>
      </c>
      <c r="R32" s="21">
        <v>0</v>
      </c>
      <c r="S32" s="21">
        <v>1</v>
      </c>
      <c r="T32" s="21">
        <v>1</v>
      </c>
      <c r="U32" s="17"/>
      <c r="V32" s="17"/>
      <c r="W32" s="17">
        <v>11566.48</v>
      </c>
      <c r="X32" s="17"/>
      <c r="Y32" s="17"/>
      <c r="Z32" s="17"/>
      <c r="AA32" s="13">
        <f t="shared" si="0"/>
        <v>5783.24</v>
      </c>
      <c r="AB32" s="13">
        <f t="shared" si="1"/>
        <v>1734.972</v>
      </c>
      <c r="AC32" s="13">
        <f t="shared" si="2"/>
        <v>0</v>
      </c>
      <c r="AD32" s="13">
        <f t="shared" si="3"/>
        <v>578.324</v>
      </c>
      <c r="AE32" s="13">
        <f t="shared" si="4"/>
        <v>1734.972</v>
      </c>
      <c r="AF32" s="13">
        <f t="shared" si="5"/>
        <v>0</v>
      </c>
      <c r="AG32" s="14">
        <f t="shared" si="6"/>
        <v>1734.972</v>
      </c>
      <c r="AH32" s="10">
        <v>47</v>
      </c>
      <c r="AI32" s="10" t="s">
        <v>242</v>
      </c>
      <c r="AJ32" s="3"/>
    </row>
    <row r="33" spans="1:36" s="5" customFormat="1" ht="22.5" customHeight="1" thickBot="1" thickTop="1">
      <c r="A33" s="51"/>
      <c r="B33" s="16">
        <v>30</v>
      </c>
      <c r="C33" s="15" t="s">
        <v>39</v>
      </c>
      <c r="D33" s="16">
        <v>16108</v>
      </c>
      <c r="E33" s="16" t="s">
        <v>29</v>
      </c>
      <c r="F33" s="16">
        <v>1</v>
      </c>
      <c r="G33" s="16" t="s">
        <v>40</v>
      </c>
      <c r="H33" s="41">
        <v>1</v>
      </c>
      <c r="I33" s="42">
        <v>1</v>
      </c>
      <c r="J33" s="42">
        <v>0</v>
      </c>
      <c r="K33" s="42">
        <v>1</v>
      </c>
      <c r="L33" s="41">
        <v>0</v>
      </c>
      <c r="M33" s="41">
        <v>3</v>
      </c>
      <c r="N33" s="42">
        <v>1</v>
      </c>
      <c r="O33" s="42">
        <v>1</v>
      </c>
      <c r="P33" s="42">
        <v>0</v>
      </c>
      <c r="Q33" s="42">
        <v>0</v>
      </c>
      <c r="R33" s="42">
        <v>0</v>
      </c>
      <c r="S33" s="42">
        <v>1</v>
      </c>
      <c r="T33" s="42">
        <v>0</v>
      </c>
      <c r="U33" s="19"/>
      <c r="V33" s="19"/>
      <c r="W33" s="19">
        <v>5965.29</v>
      </c>
      <c r="X33" s="19"/>
      <c r="Y33" s="19"/>
      <c r="Z33" s="19"/>
      <c r="AA33" s="14">
        <f t="shared" si="0"/>
        <v>1988.43</v>
      </c>
      <c r="AB33" s="14">
        <f t="shared" si="1"/>
        <v>0</v>
      </c>
      <c r="AC33" s="14">
        <f t="shared" si="2"/>
        <v>0</v>
      </c>
      <c r="AD33" s="14">
        <f t="shared" si="3"/>
        <v>198.84300000000002</v>
      </c>
      <c r="AE33" s="14">
        <f t="shared" si="4"/>
        <v>0</v>
      </c>
      <c r="AF33" s="14">
        <f t="shared" si="5"/>
        <v>0</v>
      </c>
      <c r="AG33" s="14">
        <f t="shared" si="6"/>
        <v>1789.587</v>
      </c>
      <c r="AH33" s="9" t="s">
        <v>30</v>
      </c>
      <c r="AI33" s="34" t="s">
        <v>41</v>
      </c>
      <c r="AJ33" s="3"/>
    </row>
    <row r="34" spans="1:36" s="5" customFormat="1" ht="22.5" customHeight="1" thickBot="1" thickTop="1">
      <c r="A34" s="53"/>
      <c r="B34" s="16">
        <v>31</v>
      </c>
      <c r="C34" s="9" t="s">
        <v>254</v>
      </c>
      <c r="D34" s="28">
        <v>17951</v>
      </c>
      <c r="E34" s="28" t="s">
        <v>140</v>
      </c>
      <c r="F34" s="28">
        <v>3</v>
      </c>
      <c r="G34" s="28" t="s">
        <v>255</v>
      </c>
      <c r="H34" s="28">
        <v>1</v>
      </c>
      <c r="I34" s="28">
        <v>1</v>
      </c>
      <c r="J34" s="28">
        <v>0</v>
      </c>
      <c r="K34" s="28">
        <v>1</v>
      </c>
      <c r="L34" s="28">
        <v>0</v>
      </c>
      <c r="M34" s="28">
        <v>4</v>
      </c>
      <c r="N34" s="28">
        <v>1</v>
      </c>
      <c r="O34" s="28">
        <v>1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14"/>
      <c r="V34" s="14"/>
      <c r="W34" s="14">
        <v>7195</v>
      </c>
      <c r="X34" s="14"/>
      <c r="Y34" s="14"/>
      <c r="Z34" s="14"/>
      <c r="AA34" s="14">
        <f t="shared" si="0"/>
        <v>1798.75</v>
      </c>
      <c r="AB34" s="14">
        <f t="shared" si="1"/>
        <v>0</v>
      </c>
      <c r="AC34" s="14">
        <f t="shared" si="2"/>
        <v>0</v>
      </c>
      <c r="AD34" s="14">
        <f t="shared" si="3"/>
        <v>0</v>
      </c>
      <c r="AE34" s="14">
        <f t="shared" si="4"/>
        <v>0</v>
      </c>
      <c r="AF34" s="14">
        <f t="shared" si="5"/>
        <v>0</v>
      </c>
      <c r="AG34" s="14">
        <f t="shared" si="6"/>
        <v>1798.75</v>
      </c>
      <c r="AH34" s="9">
        <v>36</v>
      </c>
      <c r="AI34" s="34" t="s">
        <v>256</v>
      </c>
      <c r="AJ34" s="3"/>
    </row>
    <row r="35" spans="1:36" s="5" customFormat="1" ht="22.5" customHeight="1" thickBot="1" thickTop="1">
      <c r="A35" s="53"/>
      <c r="B35" s="16">
        <v>32</v>
      </c>
      <c r="C35" s="9" t="s">
        <v>193</v>
      </c>
      <c r="D35" s="28">
        <v>17875</v>
      </c>
      <c r="E35" s="28" t="s">
        <v>140</v>
      </c>
      <c r="F35" s="28">
        <v>3</v>
      </c>
      <c r="G35" s="9" t="s">
        <v>194</v>
      </c>
      <c r="H35" s="28">
        <v>1</v>
      </c>
      <c r="I35" s="28">
        <v>1</v>
      </c>
      <c r="J35" s="28">
        <v>0</v>
      </c>
      <c r="K35" s="28">
        <v>1</v>
      </c>
      <c r="L35" s="28">
        <v>0</v>
      </c>
      <c r="M35" s="28">
        <v>3</v>
      </c>
      <c r="N35" s="28">
        <v>1</v>
      </c>
      <c r="O35" s="28">
        <v>1</v>
      </c>
      <c r="P35" s="28">
        <v>0</v>
      </c>
      <c r="Q35" s="28">
        <v>0</v>
      </c>
      <c r="R35" s="28">
        <v>1</v>
      </c>
      <c r="S35" s="28">
        <v>1</v>
      </c>
      <c r="T35" s="28">
        <v>0</v>
      </c>
      <c r="U35" s="14"/>
      <c r="V35" s="14"/>
      <c r="W35" s="14">
        <v>6010</v>
      </c>
      <c r="X35" s="14"/>
      <c r="Y35" s="14"/>
      <c r="Z35" s="14"/>
      <c r="AA35" s="14">
        <f t="shared" si="0"/>
        <v>2003.3333333333333</v>
      </c>
      <c r="AB35" s="14">
        <f t="shared" si="1"/>
        <v>0</v>
      </c>
      <c r="AC35" s="14">
        <f t="shared" si="2"/>
        <v>0</v>
      </c>
      <c r="AD35" s="14">
        <f t="shared" si="3"/>
        <v>200.33333333333334</v>
      </c>
      <c r="AE35" s="14">
        <f t="shared" si="4"/>
        <v>0</v>
      </c>
      <c r="AF35" s="14">
        <f t="shared" si="5"/>
        <v>0</v>
      </c>
      <c r="AG35" s="14">
        <f t="shared" si="6"/>
        <v>1803</v>
      </c>
      <c r="AH35" s="9">
        <v>25</v>
      </c>
      <c r="AI35" s="34" t="s">
        <v>90</v>
      </c>
      <c r="AJ35" s="3"/>
    </row>
    <row r="36" spans="1:36" s="5" customFormat="1" ht="22.5" customHeight="1" thickBot="1" thickTop="1">
      <c r="A36" s="53"/>
      <c r="B36" s="16">
        <v>33</v>
      </c>
      <c r="C36" s="9" t="s">
        <v>249</v>
      </c>
      <c r="D36" s="28">
        <v>18752</v>
      </c>
      <c r="E36" s="28" t="s">
        <v>140</v>
      </c>
      <c r="F36" s="28">
        <v>1</v>
      </c>
      <c r="G36" s="49" t="s">
        <v>250</v>
      </c>
      <c r="H36" s="28">
        <v>1</v>
      </c>
      <c r="I36" s="28">
        <v>1</v>
      </c>
      <c r="J36" s="28">
        <v>0</v>
      </c>
      <c r="K36" s="28">
        <v>1</v>
      </c>
      <c r="L36" s="28">
        <v>0</v>
      </c>
      <c r="M36" s="28">
        <v>3</v>
      </c>
      <c r="N36" s="28">
        <v>1</v>
      </c>
      <c r="O36" s="28">
        <v>1</v>
      </c>
      <c r="P36" s="28">
        <v>0</v>
      </c>
      <c r="Q36" s="28">
        <v>0</v>
      </c>
      <c r="R36" s="28">
        <v>0</v>
      </c>
      <c r="S36" s="28">
        <v>1</v>
      </c>
      <c r="T36" s="28">
        <v>0</v>
      </c>
      <c r="U36" s="14"/>
      <c r="V36" s="14"/>
      <c r="W36" s="14">
        <v>6052.5</v>
      </c>
      <c r="X36" s="14"/>
      <c r="Y36" s="14"/>
      <c r="Z36" s="14"/>
      <c r="AA36" s="14">
        <f aca="true" t="shared" si="7" ref="AA36:AA67">((U36*50%+V36*85%+W36)/M36)+X36</f>
        <v>2017.5</v>
      </c>
      <c r="AB36" s="14">
        <f aca="true" t="shared" si="8" ref="AB36:AB67">IF(P36=1,AA36*30%,0)</f>
        <v>0</v>
      </c>
      <c r="AC36" s="14">
        <f aca="true" t="shared" si="9" ref="AC36:AC67">IF(L36=1,AA36*20%,0)</f>
        <v>0</v>
      </c>
      <c r="AD36" s="14">
        <f aca="true" t="shared" si="10" ref="AD36:AD67">IF(S36=1,AA36*10%,0)</f>
        <v>201.75</v>
      </c>
      <c r="AE36" s="14">
        <f aca="true" t="shared" si="11" ref="AE36:AE67">IF(T36=1,AA36*30%,0)</f>
        <v>0</v>
      </c>
      <c r="AF36" s="14">
        <f aca="true" t="shared" si="12" ref="AF36:AF67">IF(J36=1,AA36*30%,0)</f>
        <v>0</v>
      </c>
      <c r="AG36" s="14">
        <f aca="true" t="shared" si="13" ref="AG36:AG67">AA36-AB36-AC36-AD36-AE36-AF36</f>
        <v>1815.75</v>
      </c>
      <c r="AH36" s="9" t="s">
        <v>30</v>
      </c>
      <c r="AI36" s="34" t="s">
        <v>32</v>
      </c>
      <c r="AJ36" s="3"/>
    </row>
    <row r="37" spans="1:36" s="35" customFormat="1" ht="22.5" customHeight="1" thickBot="1" thickTop="1">
      <c r="A37" s="53"/>
      <c r="B37" s="16">
        <v>34</v>
      </c>
      <c r="C37" s="11" t="s">
        <v>167</v>
      </c>
      <c r="D37" s="16">
        <v>18775</v>
      </c>
      <c r="E37" s="16" t="s">
        <v>140</v>
      </c>
      <c r="F37" s="16">
        <v>1</v>
      </c>
      <c r="G37" s="16" t="s">
        <v>168</v>
      </c>
      <c r="H37" s="16">
        <v>1</v>
      </c>
      <c r="I37" s="16">
        <v>1</v>
      </c>
      <c r="J37" s="16">
        <v>1</v>
      </c>
      <c r="K37" s="16">
        <v>1</v>
      </c>
      <c r="L37" s="16">
        <v>0</v>
      </c>
      <c r="M37" s="16">
        <v>4</v>
      </c>
      <c r="N37" s="16">
        <v>1</v>
      </c>
      <c r="O37" s="16">
        <v>1</v>
      </c>
      <c r="P37" s="16">
        <v>1</v>
      </c>
      <c r="Q37" s="16">
        <v>0</v>
      </c>
      <c r="R37" s="16">
        <v>0</v>
      </c>
      <c r="S37" s="16">
        <v>0</v>
      </c>
      <c r="T37" s="16">
        <v>0</v>
      </c>
      <c r="U37" s="20"/>
      <c r="V37" s="20"/>
      <c r="W37" s="20">
        <v>20008.68</v>
      </c>
      <c r="X37" s="20"/>
      <c r="Y37" s="20"/>
      <c r="Z37" s="20"/>
      <c r="AA37" s="14">
        <f t="shared" si="7"/>
        <v>5002.17</v>
      </c>
      <c r="AB37" s="14">
        <f t="shared" si="8"/>
        <v>1500.651</v>
      </c>
      <c r="AC37" s="14">
        <f t="shared" si="9"/>
        <v>0</v>
      </c>
      <c r="AD37" s="14">
        <f t="shared" si="10"/>
        <v>0</v>
      </c>
      <c r="AE37" s="14">
        <f t="shared" si="11"/>
        <v>0</v>
      </c>
      <c r="AF37" s="14">
        <f t="shared" si="12"/>
        <v>1500.651</v>
      </c>
      <c r="AG37" s="14">
        <f t="shared" si="13"/>
        <v>2000.8680000000002</v>
      </c>
      <c r="AH37" s="9" t="s">
        <v>30</v>
      </c>
      <c r="AI37" s="34" t="s">
        <v>43</v>
      </c>
      <c r="AJ37" s="3"/>
    </row>
    <row r="38" spans="1:36" s="5" customFormat="1" ht="22.5" customHeight="1" thickBot="1" thickTop="1">
      <c r="A38" s="53"/>
      <c r="B38" s="16">
        <v>35</v>
      </c>
      <c r="C38" s="18" t="s">
        <v>165</v>
      </c>
      <c r="D38" s="16">
        <v>17948</v>
      </c>
      <c r="E38" s="21" t="s">
        <v>140</v>
      </c>
      <c r="F38" s="21">
        <v>3</v>
      </c>
      <c r="G38" s="21" t="s">
        <v>166</v>
      </c>
      <c r="H38" s="21">
        <v>1</v>
      </c>
      <c r="I38" s="21">
        <v>1</v>
      </c>
      <c r="J38" s="21">
        <v>1</v>
      </c>
      <c r="K38" s="21">
        <v>1</v>
      </c>
      <c r="L38" s="12">
        <v>0</v>
      </c>
      <c r="M38" s="12">
        <v>3</v>
      </c>
      <c r="N38" s="12">
        <v>1</v>
      </c>
      <c r="O38" s="21">
        <v>1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13"/>
      <c r="V38" s="13"/>
      <c r="W38" s="13">
        <v>8588.29</v>
      </c>
      <c r="X38" s="13"/>
      <c r="Y38" s="13"/>
      <c r="Z38" s="13"/>
      <c r="AA38" s="13">
        <f t="shared" si="7"/>
        <v>2862.763333333334</v>
      </c>
      <c r="AB38" s="13">
        <f t="shared" si="8"/>
        <v>0</v>
      </c>
      <c r="AC38" s="13">
        <f t="shared" si="9"/>
        <v>0</v>
      </c>
      <c r="AD38" s="13">
        <f t="shared" si="10"/>
        <v>0</v>
      </c>
      <c r="AE38" s="13">
        <f t="shared" si="11"/>
        <v>0</v>
      </c>
      <c r="AF38" s="13">
        <f t="shared" si="12"/>
        <v>858.8290000000001</v>
      </c>
      <c r="AG38" s="14">
        <f t="shared" si="13"/>
        <v>2003.9343333333336</v>
      </c>
      <c r="AH38" s="10">
        <v>45</v>
      </c>
      <c r="AI38" s="29" t="s">
        <v>43</v>
      </c>
      <c r="AJ38" s="3"/>
    </row>
    <row r="39" spans="1:36" s="5" customFormat="1" ht="22.5" customHeight="1" thickBot="1" thickTop="1">
      <c r="A39" s="51">
        <v>4</v>
      </c>
      <c r="B39" s="16">
        <v>36</v>
      </c>
      <c r="C39" s="8" t="s">
        <v>58</v>
      </c>
      <c r="D39" s="12">
        <v>16013</v>
      </c>
      <c r="E39" s="12" t="s">
        <v>29</v>
      </c>
      <c r="F39" s="12">
        <v>1</v>
      </c>
      <c r="G39" s="12" t="s">
        <v>59</v>
      </c>
      <c r="H39" s="43">
        <v>1</v>
      </c>
      <c r="I39" s="43">
        <v>1</v>
      </c>
      <c r="J39" s="43">
        <v>1</v>
      </c>
      <c r="K39" s="43">
        <v>1</v>
      </c>
      <c r="L39" s="43">
        <v>0</v>
      </c>
      <c r="M39" s="43">
        <v>4</v>
      </c>
      <c r="N39" s="43">
        <v>1</v>
      </c>
      <c r="O39" s="43">
        <v>1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13"/>
      <c r="V39" s="13"/>
      <c r="W39" s="13">
        <f>1.16+11687.09</f>
        <v>11688.25</v>
      </c>
      <c r="X39" s="13"/>
      <c r="Y39" s="13"/>
      <c r="Z39" s="13"/>
      <c r="AA39" s="13">
        <f t="shared" si="7"/>
        <v>2922.0625</v>
      </c>
      <c r="AB39" s="13">
        <f t="shared" si="8"/>
        <v>0</v>
      </c>
      <c r="AC39" s="13">
        <f t="shared" si="9"/>
        <v>0</v>
      </c>
      <c r="AD39" s="13">
        <f t="shared" si="10"/>
        <v>0</v>
      </c>
      <c r="AE39" s="13">
        <f t="shared" si="11"/>
        <v>0</v>
      </c>
      <c r="AF39" s="13">
        <f t="shared" si="12"/>
        <v>876.61875</v>
      </c>
      <c r="AG39" s="14">
        <f t="shared" si="13"/>
        <v>2045.44375</v>
      </c>
      <c r="AH39" s="10" t="s">
        <v>30</v>
      </c>
      <c r="AI39" s="29" t="s">
        <v>38</v>
      </c>
      <c r="AJ39" s="3"/>
    </row>
    <row r="40" spans="1:36" s="5" customFormat="1" ht="22.5" customHeight="1" thickBot="1" thickTop="1">
      <c r="A40" s="53"/>
      <c r="B40" s="16">
        <v>37</v>
      </c>
      <c r="C40" s="9" t="s">
        <v>223</v>
      </c>
      <c r="D40" s="28">
        <v>17905</v>
      </c>
      <c r="E40" s="28" t="s">
        <v>140</v>
      </c>
      <c r="F40" s="28">
        <v>3</v>
      </c>
      <c r="G40" s="28" t="s">
        <v>224</v>
      </c>
      <c r="H40" s="28">
        <v>1</v>
      </c>
      <c r="I40" s="28">
        <v>1</v>
      </c>
      <c r="J40" s="28">
        <v>1</v>
      </c>
      <c r="K40" s="28">
        <v>1</v>
      </c>
      <c r="L40" s="28">
        <v>0</v>
      </c>
      <c r="M40" s="28">
        <v>2</v>
      </c>
      <c r="N40" s="28">
        <v>1</v>
      </c>
      <c r="O40" s="28">
        <v>1</v>
      </c>
      <c r="P40" s="28">
        <v>0</v>
      </c>
      <c r="Q40" s="28">
        <v>1</v>
      </c>
      <c r="R40" s="28">
        <v>0</v>
      </c>
      <c r="S40" s="28">
        <v>1</v>
      </c>
      <c r="T40" s="28">
        <v>0</v>
      </c>
      <c r="U40" s="14"/>
      <c r="V40" s="14"/>
      <c r="W40" s="14">
        <v>7070</v>
      </c>
      <c r="X40" s="14"/>
      <c r="Y40" s="14"/>
      <c r="Z40" s="14"/>
      <c r="AA40" s="14">
        <f t="shared" si="7"/>
        <v>3535</v>
      </c>
      <c r="AB40" s="14">
        <f t="shared" si="8"/>
        <v>0</v>
      </c>
      <c r="AC40" s="14">
        <f t="shared" si="9"/>
        <v>0</v>
      </c>
      <c r="AD40" s="14">
        <f t="shared" si="10"/>
        <v>353.5</v>
      </c>
      <c r="AE40" s="14">
        <f t="shared" si="11"/>
        <v>0</v>
      </c>
      <c r="AF40" s="14">
        <f t="shared" si="12"/>
        <v>1060.5</v>
      </c>
      <c r="AG40" s="14">
        <f t="shared" si="13"/>
        <v>2121</v>
      </c>
      <c r="AH40" s="11">
        <v>35</v>
      </c>
      <c r="AI40" s="31" t="s">
        <v>225</v>
      </c>
      <c r="AJ40" s="3"/>
    </row>
    <row r="41" spans="1:36" s="35" customFormat="1" ht="22.5" customHeight="1" thickBot="1" thickTop="1">
      <c r="A41" s="51">
        <v>145</v>
      </c>
      <c r="B41" s="16">
        <v>38</v>
      </c>
      <c r="C41" s="15" t="s">
        <v>94</v>
      </c>
      <c r="D41" s="16">
        <v>16155</v>
      </c>
      <c r="E41" s="16" t="s">
        <v>29</v>
      </c>
      <c r="F41" s="16">
        <v>1</v>
      </c>
      <c r="G41" s="16" t="s">
        <v>138</v>
      </c>
      <c r="H41" s="28">
        <v>1</v>
      </c>
      <c r="I41" s="16">
        <v>1</v>
      </c>
      <c r="J41" s="16">
        <v>0</v>
      </c>
      <c r="K41" s="16">
        <v>1</v>
      </c>
      <c r="L41" s="28">
        <v>0</v>
      </c>
      <c r="M41" s="28">
        <v>5</v>
      </c>
      <c r="N41" s="16">
        <v>1</v>
      </c>
      <c r="O41" s="16">
        <v>1</v>
      </c>
      <c r="P41" s="16">
        <v>0</v>
      </c>
      <c r="Q41" s="16">
        <v>0</v>
      </c>
      <c r="R41" s="16">
        <v>1</v>
      </c>
      <c r="S41" s="16">
        <v>0</v>
      </c>
      <c r="T41" s="16">
        <v>0</v>
      </c>
      <c r="U41" s="19"/>
      <c r="V41" s="19"/>
      <c r="W41" s="19">
        <v>10630.74</v>
      </c>
      <c r="X41" s="19"/>
      <c r="Y41" s="19"/>
      <c r="Z41" s="19"/>
      <c r="AA41" s="14">
        <f t="shared" si="7"/>
        <v>2126.148</v>
      </c>
      <c r="AB41" s="14">
        <f t="shared" si="8"/>
        <v>0</v>
      </c>
      <c r="AC41" s="14">
        <f t="shared" si="9"/>
        <v>0</v>
      </c>
      <c r="AD41" s="14">
        <f t="shared" si="10"/>
        <v>0</v>
      </c>
      <c r="AE41" s="14">
        <f t="shared" si="11"/>
        <v>0</v>
      </c>
      <c r="AF41" s="14">
        <f t="shared" si="12"/>
        <v>0</v>
      </c>
      <c r="AG41" s="14">
        <f t="shared" si="13"/>
        <v>2126.148</v>
      </c>
      <c r="AH41" s="9" t="s">
        <v>30</v>
      </c>
      <c r="AI41" s="34" t="s">
        <v>95</v>
      </c>
      <c r="AJ41" s="3"/>
    </row>
    <row r="42" spans="1:36" s="5" customFormat="1" ht="22.5" customHeight="1" thickBot="1" thickTop="1">
      <c r="A42" s="51">
        <v>193</v>
      </c>
      <c r="B42" s="16">
        <v>39</v>
      </c>
      <c r="C42" s="15" t="s">
        <v>102</v>
      </c>
      <c r="D42" s="16">
        <v>15892</v>
      </c>
      <c r="E42" s="16" t="s">
        <v>9</v>
      </c>
      <c r="F42" s="16">
        <v>3</v>
      </c>
      <c r="G42" s="16" t="s">
        <v>103</v>
      </c>
      <c r="H42" s="28">
        <v>1</v>
      </c>
      <c r="I42" s="16">
        <v>1</v>
      </c>
      <c r="J42" s="16">
        <v>0</v>
      </c>
      <c r="K42" s="16">
        <v>1</v>
      </c>
      <c r="L42" s="28">
        <v>0</v>
      </c>
      <c r="M42" s="28">
        <v>4</v>
      </c>
      <c r="N42" s="16">
        <v>1</v>
      </c>
      <c r="O42" s="16">
        <v>1</v>
      </c>
      <c r="P42" s="16">
        <v>1</v>
      </c>
      <c r="Q42" s="16">
        <v>0</v>
      </c>
      <c r="R42" s="16">
        <v>0</v>
      </c>
      <c r="S42" s="16">
        <v>0</v>
      </c>
      <c r="T42" s="16">
        <v>0</v>
      </c>
      <c r="U42" s="19"/>
      <c r="V42" s="19"/>
      <c r="W42" s="19">
        <f>10333.91+1943.67</f>
        <v>12277.58</v>
      </c>
      <c r="X42" s="19"/>
      <c r="Y42" s="19"/>
      <c r="Z42" s="19"/>
      <c r="AA42" s="14">
        <f t="shared" si="7"/>
        <v>3069.395</v>
      </c>
      <c r="AB42" s="14">
        <f t="shared" si="8"/>
        <v>920.8185</v>
      </c>
      <c r="AC42" s="14">
        <f t="shared" si="9"/>
        <v>0</v>
      </c>
      <c r="AD42" s="14">
        <f t="shared" si="10"/>
        <v>0</v>
      </c>
      <c r="AE42" s="14">
        <f t="shared" si="11"/>
        <v>0</v>
      </c>
      <c r="AF42" s="14">
        <f t="shared" si="12"/>
        <v>0</v>
      </c>
      <c r="AG42" s="14">
        <f t="shared" si="13"/>
        <v>2148.5765</v>
      </c>
      <c r="AH42" s="11">
        <v>60</v>
      </c>
      <c r="AI42" s="36" t="s">
        <v>104</v>
      </c>
      <c r="AJ42" s="3"/>
    </row>
    <row r="43" spans="1:36" s="5" customFormat="1" ht="22.5" customHeight="1" thickBot="1" thickTop="1">
      <c r="A43" s="51">
        <v>180</v>
      </c>
      <c r="B43" s="16">
        <v>40</v>
      </c>
      <c r="C43" s="9" t="s">
        <v>50</v>
      </c>
      <c r="D43" s="28">
        <v>15987</v>
      </c>
      <c r="E43" s="28" t="s">
        <v>29</v>
      </c>
      <c r="F43" s="28">
        <v>1</v>
      </c>
      <c r="G43" s="28" t="s">
        <v>51</v>
      </c>
      <c r="H43" s="41">
        <v>1</v>
      </c>
      <c r="I43" s="41">
        <v>1</v>
      </c>
      <c r="J43" s="41">
        <v>1</v>
      </c>
      <c r="K43" s="41">
        <v>1</v>
      </c>
      <c r="L43" s="41">
        <v>0</v>
      </c>
      <c r="M43" s="41">
        <v>3</v>
      </c>
      <c r="N43" s="41">
        <v>1</v>
      </c>
      <c r="O43" s="41">
        <v>1</v>
      </c>
      <c r="P43" s="41">
        <v>0</v>
      </c>
      <c r="Q43" s="41">
        <v>0</v>
      </c>
      <c r="R43" s="41">
        <v>0</v>
      </c>
      <c r="S43" s="41">
        <v>1</v>
      </c>
      <c r="T43" s="41">
        <v>0</v>
      </c>
      <c r="U43" s="14"/>
      <c r="V43" s="14"/>
      <c r="W43" s="14">
        <v>10808.44</v>
      </c>
      <c r="X43" s="14"/>
      <c r="Y43" s="14"/>
      <c r="Z43" s="14"/>
      <c r="AA43" s="14">
        <f t="shared" si="7"/>
        <v>3602.8133333333335</v>
      </c>
      <c r="AB43" s="14">
        <f t="shared" si="8"/>
        <v>0</v>
      </c>
      <c r="AC43" s="14">
        <f t="shared" si="9"/>
        <v>0</v>
      </c>
      <c r="AD43" s="14">
        <f t="shared" si="10"/>
        <v>360.28133333333335</v>
      </c>
      <c r="AE43" s="14">
        <f t="shared" si="11"/>
        <v>0</v>
      </c>
      <c r="AF43" s="14">
        <f t="shared" si="12"/>
        <v>1080.844</v>
      </c>
      <c r="AG43" s="14">
        <f t="shared" si="13"/>
        <v>2161.688</v>
      </c>
      <c r="AH43" s="11" t="s">
        <v>30</v>
      </c>
      <c r="AI43" s="36" t="s">
        <v>41</v>
      </c>
      <c r="AJ43" s="3"/>
    </row>
    <row r="44" spans="1:36" s="5" customFormat="1" ht="22.5" customHeight="1" thickBot="1" thickTop="1">
      <c r="A44" s="51">
        <v>137</v>
      </c>
      <c r="B44" s="16">
        <v>41</v>
      </c>
      <c r="C44" s="15" t="s">
        <v>125</v>
      </c>
      <c r="D44" s="16">
        <v>2821</v>
      </c>
      <c r="E44" s="16" t="s">
        <v>33</v>
      </c>
      <c r="F44" s="16">
        <v>1</v>
      </c>
      <c r="G44" s="16" t="s">
        <v>126</v>
      </c>
      <c r="H44" s="12">
        <v>1</v>
      </c>
      <c r="I44" s="21">
        <v>1</v>
      </c>
      <c r="J44" s="21">
        <v>0</v>
      </c>
      <c r="K44" s="21">
        <v>1</v>
      </c>
      <c r="L44" s="12">
        <v>0</v>
      </c>
      <c r="M44" s="12">
        <v>3</v>
      </c>
      <c r="N44" s="21">
        <v>1</v>
      </c>
      <c r="O44" s="21">
        <v>1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17"/>
      <c r="V44" s="17"/>
      <c r="W44" s="17">
        <f>4120+2700</f>
        <v>6820</v>
      </c>
      <c r="X44" s="17"/>
      <c r="Y44" s="17"/>
      <c r="Z44" s="17"/>
      <c r="AA44" s="13">
        <f t="shared" si="7"/>
        <v>2273.3333333333335</v>
      </c>
      <c r="AB44" s="13">
        <f t="shared" si="8"/>
        <v>0</v>
      </c>
      <c r="AC44" s="13">
        <f t="shared" si="9"/>
        <v>0</v>
      </c>
      <c r="AD44" s="13">
        <f t="shared" si="10"/>
        <v>0</v>
      </c>
      <c r="AE44" s="13">
        <f t="shared" si="11"/>
        <v>0</v>
      </c>
      <c r="AF44" s="13">
        <f t="shared" si="12"/>
        <v>0</v>
      </c>
      <c r="AG44" s="14">
        <f t="shared" si="13"/>
        <v>2273.3333333333335</v>
      </c>
      <c r="AH44" s="10" t="s">
        <v>30</v>
      </c>
      <c r="AI44" s="10" t="s">
        <v>127</v>
      </c>
      <c r="AJ44" s="3"/>
    </row>
    <row r="45" spans="1:36" s="5" customFormat="1" ht="22.5" customHeight="1" thickBot="1" thickTop="1">
      <c r="A45" s="51">
        <v>148</v>
      </c>
      <c r="B45" s="16">
        <v>42</v>
      </c>
      <c r="C45" s="9" t="s">
        <v>88</v>
      </c>
      <c r="D45" s="28">
        <v>15548</v>
      </c>
      <c r="E45" s="28" t="s">
        <v>9</v>
      </c>
      <c r="F45" s="28">
        <v>5</v>
      </c>
      <c r="G45" s="28" t="s">
        <v>89</v>
      </c>
      <c r="H45" s="28">
        <v>1</v>
      </c>
      <c r="I45" s="28">
        <v>1</v>
      </c>
      <c r="J45" s="28">
        <v>0</v>
      </c>
      <c r="K45" s="28">
        <v>1</v>
      </c>
      <c r="L45" s="28">
        <v>1</v>
      </c>
      <c r="M45" s="28">
        <v>3</v>
      </c>
      <c r="N45" s="28">
        <v>1</v>
      </c>
      <c r="O45" s="28">
        <v>1</v>
      </c>
      <c r="P45" s="28">
        <v>1</v>
      </c>
      <c r="Q45" s="28">
        <v>1</v>
      </c>
      <c r="R45" s="28">
        <v>0</v>
      </c>
      <c r="S45" s="28">
        <v>0</v>
      </c>
      <c r="T45" s="28">
        <v>0</v>
      </c>
      <c r="U45" s="14"/>
      <c r="V45" s="14"/>
      <c r="W45" s="14">
        <v>13704.75</v>
      </c>
      <c r="X45" s="14"/>
      <c r="Y45" s="14"/>
      <c r="Z45" s="14"/>
      <c r="AA45" s="14">
        <f t="shared" si="7"/>
        <v>4568.25</v>
      </c>
      <c r="AB45" s="14">
        <f t="shared" si="8"/>
        <v>1370.475</v>
      </c>
      <c r="AC45" s="14">
        <f t="shared" si="9"/>
        <v>913.6500000000001</v>
      </c>
      <c r="AD45" s="14">
        <f t="shared" si="10"/>
        <v>0</v>
      </c>
      <c r="AE45" s="14">
        <f t="shared" si="11"/>
        <v>0</v>
      </c>
      <c r="AF45" s="14">
        <f t="shared" si="12"/>
        <v>0</v>
      </c>
      <c r="AG45" s="14">
        <f t="shared" si="13"/>
        <v>2284.125</v>
      </c>
      <c r="AH45" s="9">
        <v>33</v>
      </c>
      <c r="AI45" s="34" t="s">
        <v>90</v>
      </c>
      <c r="AJ45" s="27"/>
    </row>
    <row r="46" spans="1:36" s="5" customFormat="1" ht="22.5" customHeight="1" thickBot="1" thickTop="1">
      <c r="A46" s="51"/>
      <c r="B46" s="16">
        <v>43</v>
      </c>
      <c r="C46" s="18" t="s">
        <v>47</v>
      </c>
      <c r="D46" s="16">
        <v>15958</v>
      </c>
      <c r="E46" s="16" t="s">
        <v>9</v>
      </c>
      <c r="F46" s="16">
        <v>1</v>
      </c>
      <c r="G46" s="16" t="s">
        <v>48</v>
      </c>
      <c r="H46" s="42">
        <v>1</v>
      </c>
      <c r="I46" s="42">
        <v>1</v>
      </c>
      <c r="J46" s="42">
        <v>1</v>
      </c>
      <c r="K46" s="42">
        <v>1</v>
      </c>
      <c r="L46" s="41">
        <v>0</v>
      </c>
      <c r="M46" s="41">
        <v>4</v>
      </c>
      <c r="N46" s="41">
        <v>1</v>
      </c>
      <c r="O46" s="42">
        <v>1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4"/>
      <c r="V46" s="14"/>
      <c r="W46" s="14">
        <f>7460.04+5700</f>
        <v>13160.04</v>
      </c>
      <c r="X46" s="14"/>
      <c r="Y46" s="14"/>
      <c r="Z46" s="14"/>
      <c r="AA46" s="14">
        <f t="shared" si="7"/>
        <v>3290.01</v>
      </c>
      <c r="AB46" s="14">
        <f t="shared" si="8"/>
        <v>0</v>
      </c>
      <c r="AC46" s="14">
        <f t="shared" si="9"/>
        <v>0</v>
      </c>
      <c r="AD46" s="14">
        <f t="shared" si="10"/>
        <v>0</v>
      </c>
      <c r="AE46" s="14">
        <f t="shared" si="11"/>
        <v>0</v>
      </c>
      <c r="AF46" s="14">
        <f t="shared" si="12"/>
        <v>987.003</v>
      </c>
      <c r="AG46" s="14">
        <f t="shared" si="13"/>
        <v>2303.007</v>
      </c>
      <c r="AH46" s="9" t="s">
        <v>30</v>
      </c>
      <c r="AI46" s="34" t="s">
        <v>49</v>
      </c>
      <c r="AJ46" s="3"/>
    </row>
    <row r="47" spans="1:36" s="58" customFormat="1" ht="22.5" customHeight="1" thickBot="1" thickTop="1">
      <c r="A47" s="56"/>
      <c r="B47" s="16">
        <v>44</v>
      </c>
      <c r="C47" s="18" t="s">
        <v>234</v>
      </c>
      <c r="D47" s="16">
        <v>16848</v>
      </c>
      <c r="E47" s="16" t="s">
        <v>140</v>
      </c>
      <c r="F47" s="16">
        <v>7</v>
      </c>
      <c r="G47" s="16" t="s">
        <v>235</v>
      </c>
      <c r="H47" s="16">
        <v>1</v>
      </c>
      <c r="I47" s="16">
        <v>1</v>
      </c>
      <c r="J47" s="16">
        <v>0</v>
      </c>
      <c r="K47" s="16">
        <v>1</v>
      </c>
      <c r="L47" s="28">
        <v>0</v>
      </c>
      <c r="M47" s="28">
        <v>4</v>
      </c>
      <c r="N47" s="28">
        <v>1</v>
      </c>
      <c r="O47" s="16">
        <v>1</v>
      </c>
      <c r="P47" s="16">
        <v>1</v>
      </c>
      <c r="Q47" s="16">
        <v>0</v>
      </c>
      <c r="R47" s="16">
        <v>1</v>
      </c>
      <c r="S47" s="16">
        <v>0</v>
      </c>
      <c r="T47" s="16">
        <v>0</v>
      </c>
      <c r="U47" s="14"/>
      <c r="V47" s="14"/>
      <c r="W47" s="14">
        <v>13318.64</v>
      </c>
      <c r="X47" s="14"/>
      <c r="Y47" s="14"/>
      <c r="Z47" s="14"/>
      <c r="AA47" s="14">
        <f t="shared" si="7"/>
        <v>3329.66</v>
      </c>
      <c r="AB47" s="14">
        <f t="shared" si="8"/>
        <v>998.8979999999999</v>
      </c>
      <c r="AC47" s="14">
        <f t="shared" si="9"/>
        <v>0</v>
      </c>
      <c r="AD47" s="14">
        <f t="shared" si="10"/>
        <v>0</v>
      </c>
      <c r="AE47" s="14">
        <f t="shared" si="11"/>
        <v>0</v>
      </c>
      <c r="AF47" s="14">
        <f t="shared" si="12"/>
        <v>0</v>
      </c>
      <c r="AG47" s="14">
        <f t="shared" si="13"/>
        <v>2330.7619999999997</v>
      </c>
      <c r="AH47" s="11">
        <v>48</v>
      </c>
      <c r="AI47" s="31" t="s">
        <v>43</v>
      </c>
      <c r="AJ47" s="57"/>
    </row>
    <row r="48" spans="1:36" s="5" customFormat="1" ht="22.5" customHeight="1" thickBot="1" thickTop="1">
      <c r="A48" s="53"/>
      <c r="B48" s="16">
        <v>45</v>
      </c>
      <c r="C48" s="18" t="s">
        <v>183</v>
      </c>
      <c r="D48" s="16">
        <v>18724</v>
      </c>
      <c r="E48" s="21" t="s">
        <v>140</v>
      </c>
      <c r="F48" s="21">
        <v>1</v>
      </c>
      <c r="G48" s="21" t="s">
        <v>184</v>
      </c>
      <c r="H48" s="21">
        <v>1</v>
      </c>
      <c r="I48" s="21">
        <v>1</v>
      </c>
      <c r="J48" s="21">
        <v>0</v>
      </c>
      <c r="K48" s="21">
        <v>1</v>
      </c>
      <c r="L48" s="12">
        <v>0</v>
      </c>
      <c r="M48" s="12">
        <v>4</v>
      </c>
      <c r="N48" s="12">
        <v>1</v>
      </c>
      <c r="O48" s="21">
        <v>1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13"/>
      <c r="V48" s="13"/>
      <c r="W48" s="13">
        <v>9440</v>
      </c>
      <c r="X48" s="13"/>
      <c r="Y48" s="13"/>
      <c r="Z48" s="13"/>
      <c r="AA48" s="13">
        <f t="shared" si="7"/>
        <v>2360</v>
      </c>
      <c r="AB48" s="13">
        <f t="shared" si="8"/>
        <v>0</v>
      </c>
      <c r="AC48" s="13">
        <f t="shared" si="9"/>
        <v>0</v>
      </c>
      <c r="AD48" s="13">
        <f t="shared" si="10"/>
        <v>0</v>
      </c>
      <c r="AE48" s="13">
        <f t="shared" si="11"/>
        <v>0</v>
      </c>
      <c r="AF48" s="13">
        <f t="shared" si="12"/>
        <v>0</v>
      </c>
      <c r="AG48" s="14">
        <f t="shared" si="13"/>
        <v>2360</v>
      </c>
      <c r="AH48" s="9" t="s">
        <v>30</v>
      </c>
      <c r="AI48" s="29" t="s">
        <v>185</v>
      </c>
      <c r="AJ48" s="3"/>
    </row>
    <row r="49" spans="1:36" s="5" customFormat="1" ht="22.5" customHeight="1" thickBot="1" thickTop="1">
      <c r="A49" s="53"/>
      <c r="B49" s="16">
        <v>46</v>
      </c>
      <c r="C49" s="18" t="s">
        <v>174</v>
      </c>
      <c r="D49" s="16">
        <v>18795</v>
      </c>
      <c r="E49" s="16" t="s">
        <v>140</v>
      </c>
      <c r="F49" s="16">
        <v>1</v>
      </c>
      <c r="G49" s="16" t="s">
        <v>175</v>
      </c>
      <c r="H49" s="16">
        <v>1</v>
      </c>
      <c r="I49" s="16">
        <v>1</v>
      </c>
      <c r="J49" s="16">
        <v>0</v>
      </c>
      <c r="K49" s="16">
        <v>1</v>
      </c>
      <c r="L49" s="28">
        <v>0</v>
      </c>
      <c r="M49" s="28">
        <v>4</v>
      </c>
      <c r="N49" s="28">
        <v>1</v>
      </c>
      <c r="O49" s="16">
        <v>1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4"/>
      <c r="V49" s="14"/>
      <c r="W49" s="14">
        <v>9650.04</v>
      </c>
      <c r="X49" s="14"/>
      <c r="Y49" s="14"/>
      <c r="Z49" s="14"/>
      <c r="AA49" s="14">
        <f t="shared" si="7"/>
        <v>2412.51</v>
      </c>
      <c r="AB49" s="14">
        <f t="shared" si="8"/>
        <v>0</v>
      </c>
      <c r="AC49" s="14">
        <f t="shared" si="9"/>
        <v>0</v>
      </c>
      <c r="AD49" s="14">
        <f t="shared" si="10"/>
        <v>0</v>
      </c>
      <c r="AE49" s="14">
        <f t="shared" si="11"/>
        <v>0</v>
      </c>
      <c r="AF49" s="14">
        <f t="shared" si="12"/>
        <v>0</v>
      </c>
      <c r="AG49" s="14">
        <f t="shared" si="13"/>
        <v>2412.51</v>
      </c>
      <c r="AH49" s="9" t="s">
        <v>30</v>
      </c>
      <c r="AI49" s="34" t="s">
        <v>43</v>
      </c>
      <c r="AJ49" s="3"/>
    </row>
    <row r="50" spans="1:36" s="5" customFormat="1" ht="22.5" customHeight="1" thickBot="1" thickTop="1">
      <c r="A50" s="53"/>
      <c r="B50" s="16">
        <v>47</v>
      </c>
      <c r="C50" s="18" t="s">
        <v>186</v>
      </c>
      <c r="D50" s="16">
        <v>16558</v>
      </c>
      <c r="E50" s="16" t="s">
        <v>140</v>
      </c>
      <c r="F50" s="16">
        <v>9</v>
      </c>
      <c r="G50" s="16" t="s">
        <v>187</v>
      </c>
      <c r="H50" s="16">
        <v>1</v>
      </c>
      <c r="I50" s="16">
        <v>1</v>
      </c>
      <c r="J50" s="16">
        <v>0</v>
      </c>
      <c r="K50" s="16">
        <v>1</v>
      </c>
      <c r="L50" s="28">
        <v>0</v>
      </c>
      <c r="M50" s="28">
        <v>2</v>
      </c>
      <c r="N50" s="28">
        <v>1</v>
      </c>
      <c r="O50" s="16">
        <v>1</v>
      </c>
      <c r="P50" s="16">
        <v>0</v>
      </c>
      <c r="Q50" s="16">
        <v>0</v>
      </c>
      <c r="R50" s="16">
        <v>0</v>
      </c>
      <c r="S50" s="16">
        <v>1</v>
      </c>
      <c r="T50" s="16">
        <v>0</v>
      </c>
      <c r="U50" s="14"/>
      <c r="V50" s="14"/>
      <c r="W50" s="14">
        <v>5400</v>
      </c>
      <c r="X50" s="14"/>
      <c r="Y50" s="14"/>
      <c r="Z50" s="14"/>
      <c r="AA50" s="14">
        <f t="shared" si="7"/>
        <v>2700</v>
      </c>
      <c r="AB50" s="14">
        <f t="shared" si="8"/>
        <v>0</v>
      </c>
      <c r="AC50" s="14">
        <f t="shared" si="9"/>
        <v>0</v>
      </c>
      <c r="AD50" s="14">
        <f t="shared" si="10"/>
        <v>270</v>
      </c>
      <c r="AE50" s="14">
        <f t="shared" si="11"/>
        <v>0</v>
      </c>
      <c r="AF50" s="14">
        <f t="shared" si="12"/>
        <v>0</v>
      </c>
      <c r="AG50" s="14">
        <f t="shared" si="13"/>
        <v>2430</v>
      </c>
      <c r="AH50" s="9">
        <v>27</v>
      </c>
      <c r="AI50" s="34" t="s">
        <v>42</v>
      </c>
      <c r="AJ50" s="3"/>
    </row>
    <row r="51" spans="1:36" s="5" customFormat="1" ht="22.5" customHeight="1" thickBot="1" thickTop="1">
      <c r="A51" s="53"/>
      <c r="B51" s="16">
        <v>48</v>
      </c>
      <c r="C51" s="18" t="s">
        <v>154</v>
      </c>
      <c r="D51" s="16">
        <v>17869</v>
      </c>
      <c r="E51" s="16" t="s">
        <v>140</v>
      </c>
      <c r="F51" s="16">
        <v>3</v>
      </c>
      <c r="G51" s="16" t="s">
        <v>155</v>
      </c>
      <c r="H51" s="16">
        <v>1</v>
      </c>
      <c r="I51" s="16">
        <v>1</v>
      </c>
      <c r="J51" s="16">
        <v>0</v>
      </c>
      <c r="K51" s="16">
        <v>1</v>
      </c>
      <c r="L51" s="28">
        <v>0</v>
      </c>
      <c r="M51" s="28">
        <v>3</v>
      </c>
      <c r="N51" s="28">
        <v>1</v>
      </c>
      <c r="O51" s="16">
        <v>1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4"/>
      <c r="V51" s="14"/>
      <c r="W51" s="14">
        <v>7379.16</v>
      </c>
      <c r="X51" s="14"/>
      <c r="Y51" s="14"/>
      <c r="Z51" s="14"/>
      <c r="AA51" s="14">
        <f t="shared" si="7"/>
        <v>2459.72</v>
      </c>
      <c r="AB51" s="14">
        <f t="shared" si="8"/>
        <v>0</v>
      </c>
      <c r="AC51" s="14">
        <f t="shared" si="9"/>
        <v>0</v>
      </c>
      <c r="AD51" s="14">
        <f t="shared" si="10"/>
        <v>0</v>
      </c>
      <c r="AE51" s="14">
        <f t="shared" si="11"/>
        <v>0</v>
      </c>
      <c r="AF51" s="14">
        <f t="shared" si="12"/>
        <v>0</v>
      </c>
      <c r="AG51" s="14">
        <f t="shared" si="13"/>
        <v>2459.72</v>
      </c>
      <c r="AH51" s="9">
        <v>35</v>
      </c>
      <c r="AI51" s="34" t="s">
        <v>156</v>
      </c>
      <c r="AJ51" s="3"/>
    </row>
    <row r="52" spans="1:36" s="5" customFormat="1" ht="22.5" customHeight="1" thickBot="1" thickTop="1">
      <c r="A52" s="53"/>
      <c r="B52" s="16">
        <v>49</v>
      </c>
      <c r="C52" s="9" t="s">
        <v>147</v>
      </c>
      <c r="D52" s="28">
        <v>18016</v>
      </c>
      <c r="E52" s="28" t="s">
        <v>140</v>
      </c>
      <c r="F52" s="28">
        <v>3</v>
      </c>
      <c r="G52" s="9" t="s">
        <v>148</v>
      </c>
      <c r="H52" s="28">
        <v>1</v>
      </c>
      <c r="I52" s="28">
        <v>1</v>
      </c>
      <c r="J52" s="28">
        <v>0</v>
      </c>
      <c r="K52" s="28">
        <v>1</v>
      </c>
      <c r="L52" s="28">
        <v>0</v>
      </c>
      <c r="M52" s="28">
        <v>5</v>
      </c>
      <c r="N52" s="28">
        <v>1</v>
      </c>
      <c r="O52" s="28">
        <v>1</v>
      </c>
      <c r="P52" s="28">
        <v>0</v>
      </c>
      <c r="Q52" s="28">
        <v>0</v>
      </c>
      <c r="R52" s="28">
        <v>1</v>
      </c>
      <c r="S52" s="28">
        <v>0</v>
      </c>
      <c r="T52" s="28">
        <v>0</v>
      </c>
      <c r="U52" s="14"/>
      <c r="V52" s="14"/>
      <c r="W52" s="14">
        <v>12351.8</v>
      </c>
      <c r="X52" s="14"/>
      <c r="Y52" s="14"/>
      <c r="Z52" s="14"/>
      <c r="AA52" s="14">
        <f t="shared" si="7"/>
        <v>2470.3599999999997</v>
      </c>
      <c r="AB52" s="14">
        <f t="shared" si="8"/>
        <v>0</v>
      </c>
      <c r="AC52" s="14">
        <f t="shared" si="9"/>
        <v>0</v>
      </c>
      <c r="AD52" s="14">
        <f t="shared" si="10"/>
        <v>0</v>
      </c>
      <c r="AE52" s="14">
        <f t="shared" si="11"/>
        <v>0</v>
      </c>
      <c r="AF52" s="14">
        <f t="shared" si="12"/>
        <v>0</v>
      </c>
      <c r="AG52" s="14">
        <f t="shared" si="13"/>
        <v>2470.3599999999997</v>
      </c>
      <c r="AH52" s="9">
        <v>35</v>
      </c>
      <c r="AI52" s="34" t="s">
        <v>34</v>
      </c>
      <c r="AJ52" s="3"/>
    </row>
    <row r="53" spans="1:36" s="5" customFormat="1" ht="22.5" customHeight="1" thickBot="1" thickTop="1">
      <c r="A53" s="53"/>
      <c r="B53" s="16">
        <v>50</v>
      </c>
      <c r="C53" s="9" t="s">
        <v>200</v>
      </c>
      <c r="D53" s="28">
        <v>18008</v>
      </c>
      <c r="E53" s="28" t="s">
        <v>140</v>
      </c>
      <c r="F53" s="28">
        <v>3</v>
      </c>
      <c r="G53" s="9" t="s">
        <v>201</v>
      </c>
      <c r="H53" s="28">
        <v>1</v>
      </c>
      <c r="I53" s="28">
        <v>1</v>
      </c>
      <c r="J53" s="28">
        <v>0</v>
      </c>
      <c r="K53" s="28">
        <v>1</v>
      </c>
      <c r="L53" s="28">
        <v>1</v>
      </c>
      <c r="M53" s="28">
        <v>3</v>
      </c>
      <c r="N53" s="28">
        <v>1</v>
      </c>
      <c r="O53" s="28">
        <v>1</v>
      </c>
      <c r="P53" s="28">
        <v>1</v>
      </c>
      <c r="Q53" s="28">
        <v>0</v>
      </c>
      <c r="R53" s="28">
        <v>1</v>
      </c>
      <c r="S53" s="28">
        <v>0</v>
      </c>
      <c r="T53" s="28">
        <v>0</v>
      </c>
      <c r="U53" s="14"/>
      <c r="V53" s="14"/>
      <c r="W53" s="14">
        <v>14837.65</v>
      </c>
      <c r="X53" s="14"/>
      <c r="Y53" s="14"/>
      <c r="Z53" s="14"/>
      <c r="AA53" s="14">
        <f t="shared" si="7"/>
        <v>4945.883333333333</v>
      </c>
      <c r="AB53" s="14">
        <f t="shared" si="8"/>
        <v>1483.7649999999999</v>
      </c>
      <c r="AC53" s="14">
        <f t="shared" si="9"/>
        <v>989.1766666666667</v>
      </c>
      <c r="AD53" s="14">
        <f t="shared" si="10"/>
        <v>0</v>
      </c>
      <c r="AE53" s="14">
        <f t="shared" si="11"/>
        <v>0</v>
      </c>
      <c r="AF53" s="14">
        <f t="shared" si="12"/>
        <v>0</v>
      </c>
      <c r="AG53" s="14">
        <f t="shared" si="13"/>
        <v>2472.9416666666666</v>
      </c>
      <c r="AH53" s="9">
        <v>25</v>
      </c>
      <c r="AI53" s="34" t="s">
        <v>38</v>
      </c>
      <c r="AJ53" s="3"/>
    </row>
    <row r="54" spans="1:36" s="5" customFormat="1" ht="22.5" customHeight="1" thickBot="1" thickTop="1">
      <c r="A54" s="51">
        <v>217</v>
      </c>
      <c r="B54" s="16">
        <v>51</v>
      </c>
      <c r="C54" s="9" t="s">
        <v>81</v>
      </c>
      <c r="D54" s="28">
        <v>15777</v>
      </c>
      <c r="E54" s="28" t="s">
        <v>29</v>
      </c>
      <c r="F54" s="28">
        <v>3</v>
      </c>
      <c r="G54" s="28" t="s">
        <v>82</v>
      </c>
      <c r="H54" s="28">
        <v>1</v>
      </c>
      <c r="I54" s="28">
        <v>1</v>
      </c>
      <c r="J54" s="28">
        <v>0</v>
      </c>
      <c r="K54" s="28">
        <v>1</v>
      </c>
      <c r="L54" s="28">
        <v>0</v>
      </c>
      <c r="M54" s="28">
        <v>6</v>
      </c>
      <c r="N54" s="28">
        <v>1</v>
      </c>
      <c r="O54" s="28">
        <v>1</v>
      </c>
      <c r="P54" s="28">
        <v>0</v>
      </c>
      <c r="Q54" s="28">
        <v>1</v>
      </c>
      <c r="R54" s="28">
        <v>0</v>
      </c>
      <c r="S54" s="28">
        <v>0</v>
      </c>
      <c r="T54" s="28">
        <v>0</v>
      </c>
      <c r="U54" s="14"/>
      <c r="V54" s="14"/>
      <c r="W54" s="14">
        <f>6928.63+8020</f>
        <v>14948.630000000001</v>
      </c>
      <c r="X54" s="14"/>
      <c r="Y54" s="14"/>
      <c r="Z54" s="14"/>
      <c r="AA54" s="14">
        <f t="shared" si="7"/>
        <v>2491.4383333333335</v>
      </c>
      <c r="AB54" s="14">
        <f t="shared" si="8"/>
        <v>0</v>
      </c>
      <c r="AC54" s="14">
        <f t="shared" si="9"/>
        <v>0</v>
      </c>
      <c r="AD54" s="14">
        <f t="shared" si="10"/>
        <v>0</v>
      </c>
      <c r="AE54" s="14">
        <f t="shared" si="11"/>
        <v>0</v>
      </c>
      <c r="AF54" s="14">
        <f t="shared" si="12"/>
        <v>0</v>
      </c>
      <c r="AG54" s="14">
        <f t="shared" si="13"/>
        <v>2491.4383333333335</v>
      </c>
      <c r="AH54" s="9">
        <v>33</v>
      </c>
      <c r="AI54" s="34" t="s">
        <v>34</v>
      </c>
      <c r="AJ54" s="3"/>
    </row>
    <row r="55" spans="1:36" s="5" customFormat="1" ht="22.5" customHeight="1" thickBot="1" thickTop="1">
      <c r="A55" s="53"/>
      <c r="B55" s="16">
        <v>52</v>
      </c>
      <c r="C55" s="15" t="s">
        <v>208</v>
      </c>
      <c r="D55" s="16">
        <v>18771</v>
      </c>
      <c r="E55" s="16" t="s">
        <v>140</v>
      </c>
      <c r="F55" s="16">
        <v>1</v>
      </c>
      <c r="G55" s="16" t="s">
        <v>209</v>
      </c>
      <c r="H55" s="28">
        <v>1</v>
      </c>
      <c r="I55" s="16">
        <v>1</v>
      </c>
      <c r="J55" s="16">
        <v>0</v>
      </c>
      <c r="K55" s="16">
        <v>1</v>
      </c>
      <c r="L55" s="28">
        <v>0</v>
      </c>
      <c r="M55" s="28">
        <v>4</v>
      </c>
      <c r="N55" s="16">
        <v>1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6">
        <v>1</v>
      </c>
      <c r="U55" s="19"/>
      <c r="V55" s="19"/>
      <c r="W55" s="19">
        <v>14560.04</v>
      </c>
      <c r="X55" s="19"/>
      <c r="Y55" s="19"/>
      <c r="Z55" s="19"/>
      <c r="AA55" s="14">
        <f t="shared" si="7"/>
        <v>3640.01</v>
      </c>
      <c r="AB55" s="14">
        <f t="shared" si="8"/>
        <v>0</v>
      </c>
      <c r="AC55" s="14">
        <f t="shared" si="9"/>
        <v>0</v>
      </c>
      <c r="AD55" s="14">
        <f t="shared" si="10"/>
        <v>0</v>
      </c>
      <c r="AE55" s="14">
        <f t="shared" si="11"/>
        <v>1092.003</v>
      </c>
      <c r="AF55" s="14">
        <f t="shared" si="12"/>
        <v>0</v>
      </c>
      <c r="AG55" s="14">
        <f t="shared" si="13"/>
        <v>2548.0070000000005</v>
      </c>
      <c r="AH55" s="9" t="s">
        <v>30</v>
      </c>
      <c r="AI55" s="34" t="s">
        <v>210</v>
      </c>
      <c r="AJ55" s="3"/>
    </row>
    <row r="56" spans="1:36" s="5" customFormat="1" ht="22.5" customHeight="1" thickBot="1" thickTop="1">
      <c r="A56" s="53"/>
      <c r="B56" s="16">
        <v>53</v>
      </c>
      <c r="C56" s="15" t="s">
        <v>229</v>
      </c>
      <c r="D56" s="16">
        <v>17988</v>
      </c>
      <c r="E56" s="16" t="s">
        <v>140</v>
      </c>
      <c r="F56" s="16">
        <v>3</v>
      </c>
      <c r="G56" s="16" t="s">
        <v>230</v>
      </c>
      <c r="H56" s="28">
        <v>1</v>
      </c>
      <c r="I56" s="16">
        <v>1</v>
      </c>
      <c r="J56" s="16">
        <v>0</v>
      </c>
      <c r="K56" s="16">
        <v>1</v>
      </c>
      <c r="L56" s="28">
        <v>0</v>
      </c>
      <c r="M56" s="28">
        <v>4</v>
      </c>
      <c r="N56" s="16">
        <v>1</v>
      </c>
      <c r="O56" s="16">
        <v>1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38"/>
      <c r="V56" s="19"/>
      <c r="W56" s="19">
        <v>10275.04</v>
      </c>
      <c r="X56" s="19"/>
      <c r="Y56" s="19"/>
      <c r="Z56" s="19"/>
      <c r="AA56" s="14">
        <f t="shared" si="7"/>
        <v>2568.76</v>
      </c>
      <c r="AB56" s="14">
        <f t="shared" si="8"/>
        <v>0</v>
      </c>
      <c r="AC56" s="14">
        <f t="shared" si="9"/>
        <v>0</v>
      </c>
      <c r="AD56" s="14">
        <f t="shared" si="10"/>
        <v>0</v>
      </c>
      <c r="AE56" s="14">
        <f t="shared" si="11"/>
        <v>0</v>
      </c>
      <c r="AF56" s="14">
        <f t="shared" si="12"/>
        <v>0</v>
      </c>
      <c r="AG56" s="14">
        <f t="shared" si="13"/>
        <v>2568.76</v>
      </c>
      <c r="AH56" s="9">
        <v>25</v>
      </c>
      <c r="AI56" s="34" t="s">
        <v>110</v>
      </c>
      <c r="AJ56" s="3"/>
    </row>
    <row r="57" spans="1:36" s="5" customFormat="1" ht="22.5" customHeight="1" thickBot="1" thickTop="1">
      <c r="A57" s="53"/>
      <c r="B57" s="16">
        <v>54</v>
      </c>
      <c r="C57" s="9" t="s">
        <v>220</v>
      </c>
      <c r="D57" s="28">
        <v>16870</v>
      </c>
      <c r="E57" s="28" t="s">
        <v>140</v>
      </c>
      <c r="F57" s="28">
        <v>7</v>
      </c>
      <c r="G57" s="28" t="s">
        <v>221</v>
      </c>
      <c r="H57" s="28">
        <v>1</v>
      </c>
      <c r="I57" s="28">
        <v>1</v>
      </c>
      <c r="J57" s="28">
        <v>0</v>
      </c>
      <c r="K57" s="28">
        <v>1</v>
      </c>
      <c r="L57" s="28">
        <v>0</v>
      </c>
      <c r="M57" s="28">
        <v>4</v>
      </c>
      <c r="N57" s="28">
        <v>1</v>
      </c>
      <c r="O57" s="28">
        <v>1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14"/>
      <c r="V57" s="14"/>
      <c r="W57" s="14">
        <v>10439.94</v>
      </c>
      <c r="X57" s="14"/>
      <c r="Y57" s="14"/>
      <c r="Z57" s="14"/>
      <c r="AA57" s="14">
        <f t="shared" si="7"/>
        <v>2609.985</v>
      </c>
      <c r="AB57" s="14">
        <f t="shared" si="8"/>
        <v>0</v>
      </c>
      <c r="AC57" s="14">
        <f t="shared" si="9"/>
        <v>0</v>
      </c>
      <c r="AD57" s="14">
        <f t="shared" si="10"/>
        <v>0</v>
      </c>
      <c r="AE57" s="14">
        <f t="shared" si="11"/>
        <v>0</v>
      </c>
      <c r="AF57" s="14">
        <f t="shared" si="12"/>
        <v>0</v>
      </c>
      <c r="AG57" s="14">
        <f t="shared" si="13"/>
        <v>2609.985</v>
      </c>
      <c r="AH57" s="9">
        <v>33</v>
      </c>
      <c r="AI57" s="34" t="s">
        <v>222</v>
      </c>
      <c r="AJ57" s="3"/>
    </row>
    <row r="58" spans="1:36" s="5" customFormat="1" ht="22.5" customHeight="1" thickBot="1" thickTop="1">
      <c r="A58" s="51">
        <v>23</v>
      </c>
      <c r="B58" s="16">
        <v>55</v>
      </c>
      <c r="C58" s="15" t="s">
        <v>71</v>
      </c>
      <c r="D58" s="16">
        <v>16094</v>
      </c>
      <c r="E58" s="16" t="s">
        <v>9</v>
      </c>
      <c r="F58" s="16">
        <v>1</v>
      </c>
      <c r="G58" s="16" t="s">
        <v>72</v>
      </c>
      <c r="H58" s="12">
        <v>1</v>
      </c>
      <c r="I58" s="21">
        <v>1</v>
      </c>
      <c r="J58" s="21">
        <v>1</v>
      </c>
      <c r="K58" s="21">
        <v>1</v>
      </c>
      <c r="L58" s="12">
        <v>0</v>
      </c>
      <c r="M58" s="12">
        <v>4</v>
      </c>
      <c r="N58" s="21">
        <v>1</v>
      </c>
      <c r="O58" s="21">
        <v>1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17"/>
      <c r="V58" s="17"/>
      <c r="W58" s="17">
        <f>6360.04+8680</f>
        <v>15040.04</v>
      </c>
      <c r="X58" s="17"/>
      <c r="Y58" s="17"/>
      <c r="Z58" s="17"/>
      <c r="AA58" s="13">
        <f t="shared" si="7"/>
        <v>3760.01</v>
      </c>
      <c r="AB58" s="13">
        <f t="shared" si="8"/>
        <v>0</v>
      </c>
      <c r="AC58" s="13">
        <f t="shared" si="9"/>
        <v>0</v>
      </c>
      <c r="AD58" s="13">
        <f t="shared" si="10"/>
        <v>0</v>
      </c>
      <c r="AE58" s="13">
        <f t="shared" si="11"/>
        <v>0</v>
      </c>
      <c r="AF58" s="13">
        <f t="shared" si="12"/>
        <v>1128.003</v>
      </c>
      <c r="AG58" s="14">
        <f t="shared" si="13"/>
        <v>2632.0070000000005</v>
      </c>
      <c r="AH58" s="10" t="s">
        <v>30</v>
      </c>
      <c r="AI58" s="29" t="s">
        <v>73</v>
      </c>
      <c r="AJ58" s="3"/>
    </row>
    <row r="59" spans="1:36" s="5" customFormat="1" ht="22.5" customHeight="1" thickBot="1" thickTop="1">
      <c r="A59" s="53"/>
      <c r="B59" s="16">
        <v>56</v>
      </c>
      <c r="C59" s="18" t="s">
        <v>231</v>
      </c>
      <c r="D59" s="16">
        <v>18768</v>
      </c>
      <c r="E59" s="16" t="s">
        <v>140</v>
      </c>
      <c r="F59" s="16">
        <v>1</v>
      </c>
      <c r="G59" s="16" t="s">
        <v>232</v>
      </c>
      <c r="H59" s="16">
        <v>1</v>
      </c>
      <c r="I59" s="16">
        <v>1</v>
      </c>
      <c r="J59" s="28">
        <v>1</v>
      </c>
      <c r="K59" s="16">
        <v>1</v>
      </c>
      <c r="L59" s="28">
        <v>0</v>
      </c>
      <c r="M59" s="28">
        <v>3</v>
      </c>
      <c r="N59" s="28">
        <v>1</v>
      </c>
      <c r="O59" s="16">
        <v>1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4"/>
      <c r="V59" s="14"/>
      <c r="W59" s="14">
        <v>11682.36</v>
      </c>
      <c r="X59" s="14"/>
      <c r="Y59" s="14"/>
      <c r="Z59" s="14"/>
      <c r="AA59" s="14">
        <f t="shared" si="7"/>
        <v>3894.1200000000003</v>
      </c>
      <c r="AB59" s="14">
        <f t="shared" si="8"/>
        <v>0</v>
      </c>
      <c r="AC59" s="14">
        <f t="shared" si="9"/>
        <v>0</v>
      </c>
      <c r="AD59" s="14">
        <f t="shared" si="10"/>
        <v>0</v>
      </c>
      <c r="AE59" s="14">
        <f t="shared" si="11"/>
        <v>0</v>
      </c>
      <c r="AF59" s="14">
        <f t="shared" si="12"/>
        <v>1168.236</v>
      </c>
      <c r="AG59" s="14">
        <f t="shared" si="13"/>
        <v>2725.884</v>
      </c>
      <c r="AH59" s="9" t="s">
        <v>30</v>
      </c>
      <c r="AI59" s="34" t="s">
        <v>233</v>
      </c>
      <c r="AJ59" s="3"/>
    </row>
    <row r="60" spans="1:36" s="5" customFormat="1" ht="22.5" customHeight="1" thickBot="1" thickTop="1">
      <c r="A60" s="51"/>
      <c r="B60" s="16">
        <v>57</v>
      </c>
      <c r="C60" s="18" t="s">
        <v>118</v>
      </c>
      <c r="D60" s="16">
        <v>16035</v>
      </c>
      <c r="E60" s="16" t="s">
        <v>9</v>
      </c>
      <c r="F60" s="16">
        <v>1</v>
      </c>
      <c r="G60" s="16" t="s">
        <v>119</v>
      </c>
      <c r="H60" s="16">
        <v>1</v>
      </c>
      <c r="I60" s="16">
        <v>1</v>
      </c>
      <c r="J60" s="28">
        <v>0</v>
      </c>
      <c r="K60" s="16">
        <v>1</v>
      </c>
      <c r="L60" s="28">
        <v>0</v>
      </c>
      <c r="M60" s="28">
        <v>4</v>
      </c>
      <c r="N60" s="28">
        <v>1</v>
      </c>
      <c r="O60" s="16">
        <v>1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4"/>
      <c r="V60" s="14"/>
      <c r="W60" s="14">
        <f>7967.78+3604.97</f>
        <v>11572.75</v>
      </c>
      <c r="X60" s="14"/>
      <c r="Y60" s="14"/>
      <c r="Z60" s="14"/>
      <c r="AA60" s="14">
        <f t="shared" si="7"/>
        <v>2893.1875</v>
      </c>
      <c r="AB60" s="14">
        <f t="shared" si="8"/>
        <v>0</v>
      </c>
      <c r="AC60" s="14">
        <f t="shared" si="9"/>
        <v>0</v>
      </c>
      <c r="AD60" s="14">
        <f t="shared" si="10"/>
        <v>0</v>
      </c>
      <c r="AE60" s="14">
        <f t="shared" si="11"/>
        <v>0</v>
      </c>
      <c r="AF60" s="14">
        <f t="shared" si="12"/>
        <v>0</v>
      </c>
      <c r="AG60" s="14">
        <f t="shared" si="13"/>
        <v>2893.1875</v>
      </c>
      <c r="AH60" s="9" t="s">
        <v>30</v>
      </c>
      <c r="AI60" s="34" t="s">
        <v>120</v>
      </c>
      <c r="AJ60" s="3"/>
    </row>
    <row r="61" spans="1:36" s="5" customFormat="1" ht="22.5" customHeight="1" thickBot="1" thickTop="1">
      <c r="A61" s="51">
        <v>210</v>
      </c>
      <c r="B61" s="16">
        <v>58</v>
      </c>
      <c r="C61" s="18" t="s">
        <v>86</v>
      </c>
      <c r="D61" s="16">
        <v>2652</v>
      </c>
      <c r="E61" s="21" t="s">
        <v>33</v>
      </c>
      <c r="F61" s="21">
        <v>3</v>
      </c>
      <c r="G61" s="21" t="s">
        <v>87</v>
      </c>
      <c r="H61" s="21">
        <v>1</v>
      </c>
      <c r="I61" s="21">
        <v>1</v>
      </c>
      <c r="J61" s="21">
        <v>0</v>
      </c>
      <c r="K61" s="21">
        <v>1</v>
      </c>
      <c r="L61" s="12">
        <v>0</v>
      </c>
      <c r="M61" s="12">
        <v>4</v>
      </c>
      <c r="N61" s="12">
        <v>1</v>
      </c>
      <c r="O61" s="21">
        <v>1</v>
      </c>
      <c r="P61" s="21">
        <v>1</v>
      </c>
      <c r="Q61" s="21">
        <v>0</v>
      </c>
      <c r="R61" s="21">
        <v>0</v>
      </c>
      <c r="S61" s="21">
        <v>0</v>
      </c>
      <c r="T61" s="21">
        <v>0</v>
      </c>
      <c r="U61" s="13"/>
      <c r="V61" s="13"/>
      <c r="W61" s="13">
        <f>9180.8+7412.54</f>
        <v>16593.34</v>
      </c>
      <c r="X61" s="13"/>
      <c r="Y61" s="13"/>
      <c r="Z61" s="13"/>
      <c r="AA61" s="13">
        <f t="shared" si="7"/>
        <v>4148.335</v>
      </c>
      <c r="AB61" s="13">
        <f t="shared" si="8"/>
        <v>1244.5004999999999</v>
      </c>
      <c r="AC61" s="13">
        <f t="shared" si="9"/>
        <v>0</v>
      </c>
      <c r="AD61" s="13">
        <f t="shared" si="10"/>
        <v>0</v>
      </c>
      <c r="AE61" s="13">
        <f t="shared" si="11"/>
        <v>0</v>
      </c>
      <c r="AF61" s="13">
        <f t="shared" si="12"/>
        <v>0</v>
      </c>
      <c r="AG61" s="14">
        <f t="shared" si="13"/>
        <v>2903.8345</v>
      </c>
      <c r="AH61" s="10">
        <v>54.5</v>
      </c>
      <c r="AI61" s="30" t="s">
        <v>34</v>
      </c>
      <c r="AJ61" s="3"/>
    </row>
    <row r="62" spans="1:36" s="5" customFormat="1" ht="22.5" customHeight="1" thickBot="1" thickTop="1">
      <c r="A62" s="53"/>
      <c r="B62" s="16">
        <v>59</v>
      </c>
      <c r="C62" s="15" t="s">
        <v>144</v>
      </c>
      <c r="D62" s="16">
        <v>16852</v>
      </c>
      <c r="E62" s="16" t="s">
        <v>140</v>
      </c>
      <c r="F62" s="16">
        <v>7</v>
      </c>
      <c r="G62" s="16" t="s">
        <v>145</v>
      </c>
      <c r="H62" s="28">
        <v>1</v>
      </c>
      <c r="I62" s="16">
        <v>1</v>
      </c>
      <c r="J62" s="16">
        <v>0</v>
      </c>
      <c r="K62" s="16">
        <v>1</v>
      </c>
      <c r="L62" s="28">
        <v>0</v>
      </c>
      <c r="M62" s="28">
        <v>2</v>
      </c>
      <c r="N62" s="16">
        <v>1</v>
      </c>
      <c r="O62" s="16">
        <v>1</v>
      </c>
      <c r="P62" s="16">
        <v>0</v>
      </c>
      <c r="Q62" s="16">
        <v>0</v>
      </c>
      <c r="R62" s="16">
        <v>0</v>
      </c>
      <c r="S62" s="16">
        <v>1</v>
      </c>
      <c r="T62" s="16">
        <v>0</v>
      </c>
      <c r="U62" s="19"/>
      <c r="V62" s="19"/>
      <c r="W62" s="19">
        <v>6500</v>
      </c>
      <c r="X62" s="19"/>
      <c r="Y62" s="19"/>
      <c r="Z62" s="19"/>
      <c r="AA62" s="14">
        <f t="shared" si="7"/>
        <v>3250</v>
      </c>
      <c r="AB62" s="14">
        <f t="shared" si="8"/>
        <v>0</v>
      </c>
      <c r="AC62" s="14">
        <f t="shared" si="9"/>
        <v>0</v>
      </c>
      <c r="AD62" s="14">
        <f t="shared" si="10"/>
        <v>325</v>
      </c>
      <c r="AE62" s="14">
        <f t="shared" si="11"/>
        <v>0</v>
      </c>
      <c r="AF62" s="14">
        <f t="shared" si="12"/>
        <v>0</v>
      </c>
      <c r="AG62" s="14">
        <f t="shared" si="13"/>
        <v>2925</v>
      </c>
      <c r="AH62" s="9">
        <v>57</v>
      </c>
      <c r="AI62" s="34" t="s">
        <v>146</v>
      </c>
      <c r="AJ62" s="3"/>
    </row>
    <row r="63" spans="1:36" s="5" customFormat="1" ht="22.5" customHeight="1" thickBot="1" thickTop="1">
      <c r="A63" s="51">
        <v>216</v>
      </c>
      <c r="B63" s="16">
        <v>60</v>
      </c>
      <c r="C63" s="11" t="s">
        <v>61</v>
      </c>
      <c r="D63" s="16">
        <v>16048</v>
      </c>
      <c r="E63" s="16" t="s">
        <v>9</v>
      </c>
      <c r="F63" s="16">
        <v>1</v>
      </c>
      <c r="G63" s="16" t="s">
        <v>62</v>
      </c>
      <c r="H63" s="16">
        <v>1</v>
      </c>
      <c r="I63" s="16">
        <v>1</v>
      </c>
      <c r="J63" s="16">
        <v>0</v>
      </c>
      <c r="K63" s="16">
        <v>1</v>
      </c>
      <c r="L63" s="16">
        <v>0</v>
      </c>
      <c r="M63" s="16">
        <v>5</v>
      </c>
      <c r="N63" s="16">
        <v>1</v>
      </c>
      <c r="O63" s="16">
        <v>1</v>
      </c>
      <c r="P63" s="16">
        <v>0</v>
      </c>
      <c r="Q63" s="16">
        <v>0</v>
      </c>
      <c r="R63" s="16">
        <v>1</v>
      </c>
      <c r="S63" s="16">
        <v>0</v>
      </c>
      <c r="T63" s="16">
        <v>0</v>
      </c>
      <c r="U63" s="20"/>
      <c r="V63" s="20"/>
      <c r="W63" s="20">
        <f>6139.63+8921.53</f>
        <v>15061.16</v>
      </c>
      <c r="X63" s="20"/>
      <c r="Y63" s="20"/>
      <c r="Z63" s="20"/>
      <c r="AA63" s="14">
        <f t="shared" si="7"/>
        <v>3012.232</v>
      </c>
      <c r="AB63" s="14">
        <f t="shared" si="8"/>
        <v>0</v>
      </c>
      <c r="AC63" s="14">
        <f t="shared" si="9"/>
        <v>0</v>
      </c>
      <c r="AD63" s="14">
        <f t="shared" si="10"/>
        <v>0</v>
      </c>
      <c r="AE63" s="14">
        <f t="shared" si="11"/>
        <v>0</v>
      </c>
      <c r="AF63" s="14">
        <f t="shared" si="12"/>
        <v>0</v>
      </c>
      <c r="AG63" s="14">
        <f t="shared" si="13"/>
        <v>3012.232</v>
      </c>
      <c r="AH63" s="9" t="s">
        <v>30</v>
      </c>
      <c r="AI63" s="34" t="s">
        <v>63</v>
      </c>
      <c r="AJ63" s="3"/>
    </row>
    <row r="64" spans="1:35" ht="18" thickBot="1" thickTop="1">
      <c r="A64" s="52"/>
      <c r="B64" s="16">
        <v>61</v>
      </c>
      <c r="C64" s="15" t="s">
        <v>136</v>
      </c>
      <c r="D64" s="16">
        <v>2646</v>
      </c>
      <c r="E64" s="16" t="s">
        <v>33</v>
      </c>
      <c r="F64" s="16">
        <v>3</v>
      </c>
      <c r="G64" s="16" t="s">
        <v>137</v>
      </c>
      <c r="H64" s="28">
        <v>1</v>
      </c>
      <c r="I64" s="16">
        <v>1</v>
      </c>
      <c r="J64" s="16">
        <v>0</v>
      </c>
      <c r="K64" s="16">
        <v>1</v>
      </c>
      <c r="L64" s="28">
        <v>0</v>
      </c>
      <c r="M64" s="28">
        <v>3</v>
      </c>
      <c r="N64" s="16">
        <v>1</v>
      </c>
      <c r="O64" s="16">
        <v>1</v>
      </c>
      <c r="P64" s="16">
        <v>0</v>
      </c>
      <c r="Q64" s="16">
        <v>0</v>
      </c>
      <c r="R64" s="16">
        <v>0</v>
      </c>
      <c r="S64" s="16">
        <v>0</v>
      </c>
      <c r="T64" s="16">
        <v>1</v>
      </c>
      <c r="U64" s="19"/>
      <c r="V64" s="19"/>
      <c r="W64" s="19">
        <v>13054.67</v>
      </c>
      <c r="X64" s="19"/>
      <c r="Y64" s="19"/>
      <c r="Z64" s="19"/>
      <c r="AA64" s="14">
        <f t="shared" si="7"/>
        <v>4351.556666666666</v>
      </c>
      <c r="AB64" s="14">
        <f t="shared" si="8"/>
        <v>0</v>
      </c>
      <c r="AC64" s="14">
        <f t="shared" si="9"/>
        <v>0</v>
      </c>
      <c r="AD64" s="14">
        <f t="shared" si="10"/>
        <v>0</v>
      </c>
      <c r="AE64" s="14">
        <f t="shared" si="11"/>
        <v>1305.4669999999999</v>
      </c>
      <c r="AF64" s="14">
        <f t="shared" si="12"/>
        <v>0</v>
      </c>
      <c r="AG64" s="14">
        <f t="shared" si="13"/>
        <v>3046.0896666666667</v>
      </c>
      <c r="AH64" s="33">
        <v>33.5</v>
      </c>
      <c r="AI64" s="34" t="s">
        <v>70</v>
      </c>
    </row>
    <row r="65" spans="1:35" ht="18" thickBot="1" thickTop="1">
      <c r="A65" s="54"/>
      <c r="B65" s="16">
        <v>62</v>
      </c>
      <c r="C65" s="47" t="s">
        <v>198</v>
      </c>
      <c r="D65" s="21">
        <v>18677</v>
      </c>
      <c r="E65" s="21" t="s">
        <v>140</v>
      </c>
      <c r="F65" s="21">
        <v>1</v>
      </c>
      <c r="G65" s="21" t="s">
        <v>199</v>
      </c>
      <c r="H65" s="21">
        <v>1</v>
      </c>
      <c r="I65" s="21">
        <v>1</v>
      </c>
      <c r="J65" s="21">
        <v>1</v>
      </c>
      <c r="K65" s="21">
        <v>1</v>
      </c>
      <c r="L65" s="12">
        <v>0</v>
      </c>
      <c r="M65" s="12">
        <v>5</v>
      </c>
      <c r="N65" s="12">
        <v>1</v>
      </c>
      <c r="O65" s="21">
        <v>1</v>
      </c>
      <c r="P65" s="21">
        <v>0</v>
      </c>
      <c r="Q65" s="21">
        <v>0</v>
      </c>
      <c r="R65" s="21">
        <v>1</v>
      </c>
      <c r="S65" s="21">
        <v>0</v>
      </c>
      <c r="T65" s="21">
        <v>0</v>
      </c>
      <c r="U65" s="13"/>
      <c r="V65" s="13"/>
      <c r="W65" s="13">
        <v>22157.78</v>
      </c>
      <c r="X65" s="13"/>
      <c r="Y65" s="13"/>
      <c r="Z65" s="13"/>
      <c r="AA65" s="13">
        <f t="shared" si="7"/>
        <v>4431.556</v>
      </c>
      <c r="AB65" s="13">
        <f t="shared" si="8"/>
        <v>0</v>
      </c>
      <c r="AC65" s="13">
        <f t="shared" si="9"/>
        <v>0</v>
      </c>
      <c r="AD65" s="13">
        <f t="shared" si="10"/>
        <v>0</v>
      </c>
      <c r="AE65" s="13">
        <f t="shared" si="11"/>
        <v>0</v>
      </c>
      <c r="AF65" s="13">
        <f t="shared" si="12"/>
        <v>1329.4668</v>
      </c>
      <c r="AG65" s="14">
        <f t="shared" si="13"/>
        <v>3102.0891999999994</v>
      </c>
      <c r="AH65" s="9" t="s">
        <v>30</v>
      </c>
      <c r="AI65" s="10" t="s">
        <v>38</v>
      </c>
    </row>
    <row r="66" spans="1:35" ht="18" thickBot="1" thickTop="1">
      <c r="A66" s="52"/>
      <c r="B66" s="16">
        <v>63</v>
      </c>
      <c r="C66" s="18" t="s">
        <v>64</v>
      </c>
      <c r="D66" s="16">
        <v>15985</v>
      </c>
      <c r="E66" s="16" t="s">
        <v>29</v>
      </c>
      <c r="F66" s="16">
        <v>1</v>
      </c>
      <c r="G66" s="16" t="s">
        <v>65</v>
      </c>
      <c r="H66" s="16">
        <v>1</v>
      </c>
      <c r="I66" s="16">
        <v>1</v>
      </c>
      <c r="J66" s="16">
        <v>0</v>
      </c>
      <c r="K66" s="16">
        <v>1</v>
      </c>
      <c r="L66" s="28">
        <v>0</v>
      </c>
      <c r="M66" s="28">
        <v>4</v>
      </c>
      <c r="N66" s="28">
        <v>1</v>
      </c>
      <c r="O66" s="16">
        <v>1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4"/>
      <c r="V66" s="14"/>
      <c r="W66" s="14">
        <f>12451.27+0.12</f>
        <v>12451.390000000001</v>
      </c>
      <c r="X66" s="14"/>
      <c r="Y66" s="14"/>
      <c r="Z66" s="14"/>
      <c r="AA66" s="14">
        <f t="shared" si="7"/>
        <v>3112.8475000000003</v>
      </c>
      <c r="AB66" s="14">
        <f t="shared" si="8"/>
        <v>0</v>
      </c>
      <c r="AC66" s="14">
        <f t="shared" si="9"/>
        <v>0</v>
      </c>
      <c r="AD66" s="14">
        <f t="shared" si="10"/>
        <v>0</v>
      </c>
      <c r="AE66" s="14">
        <f t="shared" si="11"/>
        <v>0</v>
      </c>
      <c r="AF66" s="14">
        <f t="shared" si="12"/>
        <v>0</v>
      </c>
      <c r="AG66" s="14">
        <f t="shared" si="13"/>
        <v>3112.8475000000003</v>
      </c>
      <c r="AH66" s="11" t="s">
        <v>30</v>
      </c>
      <c r="AI66" s="36" t="s">
        <v>66</v>
      </c>
    </row>
    <row r="67" spans="1:35" ht="18" thickBot="1" thickTop="1">
      <c r="A67" s="54"/>
      <c r="B67" s="16">
        <v>64</v>
      </c>
      <c r="C67" s="15" t="s">
        <v>214</v>
      </c>
      <c r="D67" s="16">
        <v>17959</v>
      </c>
      <c r="E67" s="16" t="s">
        <v>140</v>
      </c>
      <c r="F67" s="16">
        <v>3</v>
      </c>
      <c r="G67" s="16" t="s">
        <v>215</v>
      </c>
      <c r="H67" s="28">
        <v>1</v>
      </c>
      <c r="I67" s="16">
        <v>1</v>
      </c>
      <c r="J67" s="16">
        <v>0</v>
      </c>
      <c r="K67" s="16">
        <v>1</v>
      </c>
      <c r="L67" s="28">
        <v>0</v>
      </c>
      <c r="M67" s="28">
        <v>4</v>
      </c>
      <c r="N67" s="16">
        <v>1</v>
      </c>
      <c r="O67" s="16">
        <v>1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9"/>
      <c r="V67" s="19"/>
      <c r="W67" s="19">
        <v>12535.84</v>
      </c>
      <c r="X67" s="19"/>
      <c r="Y67" s="19"/>
      <c r="Z67" s="19"/>
      <c r="AA67" s="14">
        <f t="shared" si="7"/>
        <v>3133.96</v>
      </c>
      <c r="AB67" s="14">
        <f t="shared" si="8"/>
        <v>0</v>
      </c>
      <c r="AC67" s="14">
        <f t="shared" si="9"/>
        <v>0</v>
      </c>
      <c r="AD67" s="14">
        <f t="shared" si="10"/>
        <v>0</v>
      </c>
      <c r="AE67" s="14">
        <f t="shared" si="11"/>
        <v>0</v>
      </c>
      <c r="AF67" s="14">
        <f t="shared" si="12"/>
        <v>0</v>
      </c>
      <c r="AG67" s="14">
        <f t="shared" si="13"/>
        <v>3133.96</v>
      </c>
      <c r="AH67" s="11">
        <v>35</v>
      </c>
      <c r="AI67" s="34" t="s">
        <v>216</v>
      </c>
    </row>
    <row r="68" spans="1:35" ht="18" thickBot="1" thickTop="1">
      <c r="A68" s="52">
        <v>168</v>
      </c>
      <c r="B68" s="16">
        <v>65</v>
      </c>
      <c r="C68" s="18" t="s">
        <v>121</v>
      </c>
      <c r="D68" s="16">
        <v>2665</v>
      </c>
      <c r="E68" s="16" t="s">
        <v>33</v>
      </c>
      <c r="F68" s="16">
        <v>3</v>
      </c>
      <c r="G68" s="16" t="s">
        <v>122</v>
      </c>
      <c r="H68" s="16">
        <v>1</v>
      </c>
      <c r="I68" s="16">
        <v>1</v>
      </c>
      <c r="J68" s="16">
        <v>0</v>
      </c>
      <c r="K68" s="16">
        <v>1</v>
      </c>
      <c r="L68" s="28">
        <v>0</v>
      </c>
      <c r="M68" s="28">
        <v>5</v>
      </c>
      <c r="N68" s="28">
        <v>1</v>
      </c>
      <c r="O68" s="16">
        <v>1</v>
      </c>
      <c r="P68" s="16">
        <v>0</v>
      </c>
      <c r="Q68" s="16">
        <v>0</v>
      </c>
      <c r="R68" s="16">
        <v>1</v>
      </c>
      <c r="S68" s="16">
        <v>0</v>
      </c>
      <c r="T68" s="28">
        <v>0</v>
      </c>
      <c r="U68" s="14"/>
      <c r="V68" s="14"/>
      <c r="W68" s="14">
        <f>15678.28+0.05</f>
        <v>15678.33</v>
      </c>
      <c r="X68" s="14"/>
      <c r="Y68" s="14"/>
      <c r="Z68" s="14"/>
      <c r="AA68" s="14">
        <f aca="true" t="shared" si="14" ref="AA68:AA82">((U68*50%+V68*85%+W68)/M68)+X68</f>
        <v>3135.666</v>
      </c>
      <c r="AB68" s="14">
        <f aca="true" t="shared" si="15" ref="AB68:AB82">IF(P68=1,AA68*30%,0)</f>
        <v>0</v>
      </c>
      <c r="AC68" s="14">
        <f aca="true" t="shared" si="16" ref="AC68:AC82">IF(L68=1,AA68*20%,0)</f>
        <v>0</v>
      </c>
      <c r="AD68" s="14">
        <f aca="true" t="shared" si="17" ref="AD68:AD82">IF(S68=1,AA68*10%,0)</f>
        <v>0</v>
      </c>
      <c r="AE68" s="14">
        <f aca="true" t="shared" si="18" ref="AE68:AE82">IF(T68=1,AA68*30%,0)</f>
        <v>0</v>
      </c>
      <c r="AF68" s="14">
        <f aca="true" t="shared" si="19" ref="AF68:AF82">IF(J68=1,AA68*30%,0)</f>
        <v>0</v>
      </c>
      <c r="AG68" s="14">
        <f aca="true" t="shared" si="20" ref="AG68:AG82">AA68-AB68-AC68-AD68-AE68-AF68</f>
        <v>3135.666</v>
      </c>
      <c r="AH68" s="9">
        <v>40</v>
      </c>
      <c r="AI68" s="34" t="s">
        <v>42</v>
      </c>
    </row>
    <row r="69" spans="1:35" ht="22.5" customHeight="1" thickBot="1" thickTop="1">
      <c r="A69" s="52"/>
      <c r="B69" s="16">
        <v>66</v>
      </c>
      <c r="C69" s="9" t="s">
        <v>35</v>
      </c>
      <c r="D69" s="28">
        <v>15984</v>
      </c>
      <c r="E69" s="28" t="s">
        <v>29</v>
      </c>
      <c r="F69" s="28">
        <v>1</v>
      </c>
      <c r="G69" s="28" t="s">
        <v>36</v>
      </c>
      <c r="H69" s="41">
        <v>1</v>
      </c>
      <c r="I69" s="41">
        <v>1</v>
      </c>
      <c r="J69" s="41">
        <v>0</v>
      </c>
      <c r="K69" s="41">
        <v>1</v>
      </c>
      <c r="L69" s="41">
        <v>0</v>
      </c>
      <c r="M69" s="41">
        <v>4</v>
      </c>
      <c r="N69" s="41">
        <v>1</v>
      </c>
      <c r="O69" s="41">
        <v>1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14"/>
      <c r="V69" s="14"/>
      <c r="W69" s="14">
        <f>3.25+12577.4</f>
        <v>12580.65</v>
      </c>
      <c r="X69" s="14"/>
      <c r="Y69" s="14"/>
      <c r="Z69" s="14"/>
      <c r="AA69" s="14">
        <f t="shared" si="14"/>
        <v>3145.1625</v>
      </c>
      <c r="AB69" s="14">
        <f t="shared" si="15"/>
        <v>0</v>
      </c>
      <c r="AC69" s="14">
        <f t="shared" si="16"/>
        <v>0</v>
      </c>
      <c r="AD69" s="14">
        <f t="shared" si="17"/>
        <v>0</v>
      </c>
      <c r="AE69" s="14">
        <f t="shared" si="18"/>
        <v>0</v>
      </c>
      <c r="AF69" s="14">
        <f t="shared" si="19"/>
        <v>0</v>
      </c>
      <c r="AG69" s="14">
        <f t="shared" si="20"/>
        <v>3145.1625</v>
      </c>
      <c r="AH69" s="9" t="s">
        <v>30</v>
      </c>
      <c r="AI69" s="34" t="s">
        <v>37</v>
      </c>
    </row>
    <row r="70" spans="1:35" ht="21" customHeight="1" thickBot="1" thickTop="1">
      <c r="A70" s="54"/>
      <c r="B70" s="16">
        <v>67</v>
      </c>
      <c r="C70" s="8" t="s">
        <v>157</v>
      </c>
      <c r="D70" s="12">
        <v>16417</v>
      </c>
      <c r="E70" s="12" t="s">
        <v>140</v>
      </c>
      <c r="F70" s="12">
        <v>7</v>
      </c>
      <c r="G70" s="8" t="s">
        <v>158</v>
      </c>
      <c r="H70" s="12">
        <v>1</v>
      </c>
      <c r="I70" s="12">
        <v>1</v>
      </c>
      <c r="J70" s="12">
        <v>0</v>
      </c>
      <c r="K70" s="12">
        <v>1</v>
      </c>
      <c r="L70" s="12">
        <v>0</v>
      </c>
      <c r="M70" s="12">
        <v>4</v>
      </c>
      <c r="N70" s="12">
        <v>1</v>
      </c>
      <c r="O70" s="12">
        <v>1</v>
      </c>
      <c r="P70" s="12">
        <v>1</v>
      </c>
      <c r="Q70" s="12">
        <v>0</v>
      </c>
      <c r="R70" s="12">
        <v>0</v>
      </c>
      <c r="S70" s="12">
        <v>0</v>
      </c>
      <c r="T70" s="12">
        <v>0</v>
      </c>
      <c r="U70" s="13"/>
      <c r="V70" s="13"/>
      <c r="W70" s="13">
        <v>18238.92</v>
      </c>
      <c r="X70" s="13"/>
      <c r="Y70" s="13"/>
      <c r="Z70" s="13"/>
      <c r="AA70" s="13">
        <f t="shared" si="14"/>
        <v>4559.73</v>
      </c>
      <c r="AB70" s="13">
        <f t="shared" si="15"/>
        <v>1367.9189999999999</v>
      </c>
      <c r="AC70" s="13">
        <f t="shared" si="16"/>
        <v>0</v>
      </c>
      <c r="AD70" s="13">
        <f t="shared" si="17"/>
        <v>0</v>
      </c>
      <c r="AE70" s="13">
        <f t="shared" si="18"/>
        <v>0</v>
      </c>
      <c r="AF70" s="13">
        <f t="shared" si="19"/>
        <v>0</v>
      </c>
      <c r="AG70" s="14">
        <f t="shared" si="20"/>
        <v>3191.8109999999997</v>
      </c>
      <c r="AH70" s="11">
        <v>39</v>
      </c>
      <c r="AI70" s="29" t="s">
        <v>159</v>
      </c>
    </row>
    <row r="71" spans="1:35" ht="21.75" customHeight="1" thickBot="1" thickTop="1">
      <c r="A71" s="54"/>
      <c r="B71" s="16">
        <v>68</v>
      </c>
      <c r="C71" s="9" t="s">
        <v>191</v>
      </c>
      <c r="D71" s="28">
        <v>17932</v>
      </c>
      <c r="E71" s="28" t="s">
        <v>140</v>
      </c>
      <c r="F71" s="28">
        <v>3</v>
      </c>
      <c r="G71" s="9" t="s">
        <v>192</v>
      </c>
      <c r="H71" s="28">
        <v>1</v>
      </c>
      <c r="I71" s="28">
        <v>1</v>
      </c>
      <c r="J71" s="28">
        <v>0</v>
      </c>
      <c r="K71" s="28">
        <v>1</v>
      </c>
      <c r="L71" s="28">
        <v>0</v>
      </c>
      <c r="M71" s="28">
        <v>5</v>
      </c>
      <c r="N71" s="28">
        <v>1</v>
      </c>
      <c r="O71" s="28">
        <v>1</v>
      </c>
      <c r="P71" s="28">
        <v>0</v>
      </c>
      <c r="Q71" s="28">
        <v>0</v>
      </c>
      <c r="R71" s="28">
        <v>1</v>
      </c>
      <c r="S71" s="28">
        <v>0</v>
      </c>
      <c r="T71" s="28">
        <v>0</v>
      </c>
      <c r="U71" s="14"/>
      <c r="V71" s="14"/>
      <c r="W71" s="14">
        <v>16144.78</v>
      </c>
      <c r="X71" s="14"/>
      <c r="Y71" s="14"/>
      <c r="Z71" s="14"/>
      <c r="AA71" s="14">
        <f t="shared" si="14"/>
        <v>3228.956</v>
      </c>
      <c r="AB71" s="14">
        <f t="shared" si="15"/>
        <v>0</v>
      </c>
      <c r="AC71" s="14">
        <f t="shared" si="16"/>
        <v>0</v>
      </c>
      <c r="AD71" s="14">
        <f t="shared" si="17"/>
        <v>0</v>
      </c>
      <c r="AE71" s="14">
        <f t="shared" si="18"/>
        <v>0</v>
      </c>
      <c r="AF71" s="14">
        <f t="shared" si="19"/>
        <v>0</v>
      </c>
      <c r="AG71" s="14">
        <f t="shared" si="20"/>
        <v>3228.956</v>
      </c>
      <c r="AH71" s="9">
        <v>25</v>
      </c>
      <c r="AI71" s="34" t="s">
        <v>173</v>
      </c>
    </row>
    <row r="72" spans="1:35" ht="23.25" customHeight="1" thickBot="1" thickTop="1">
      <c r="A72" s="54"/>
      <c r="B72" s="16">
        <v>69</v>
      </c>
      <c r="C72" s="15" t="s">
        <v>226</v>
      </c>
      <c r="D72" s="16">
        <v>18706</v>
      </c>
      <c r="E72" s="16" t="s">
        <v>140</v>
      </c>
      <c r="F72" s="16">
        <v>1</v>
      </c>
      <c r="G72" s="16" t="s">
        <v>227</v>
      </c>
      <c r="H72" s="12">
        <v>1</v>
      </c>
      <c r="I72" s="21">
        <v>1</v>
      </c>
      <c r="J72" s="21">
        <v>1</v>
      </c>
      <c r="K72" s="21">
        <v>1</v>
      </c>
      <c r="L72" s="12">
        <v>0</v>
      </c>
      <c r="M72" s="12">
        <v>5</v>
      </c>
      <c r="N72" s="21">
        <v>1</v>
      </c>
      <c r="O72" s="21">
        <v>1</v>
      </c>
      <c r="P72" s="21">
        <v>0</v>
      </c>
      <c r="Q72" s="21">
        <v>0</v>
      </c>
      <c r="R72" s="21">
        <v>1</v>
      </c>
      <c r="S72" s="21">
        <v>0</v>
      </c>
      <c r="T72" s="21">
        <v>0</v>
      </c>
      <c r="U72" s="17"/>
      <c r="V72" s="17"/>
      <c r="W72" s="17">
        <v>23528.02</v>
      </c>
      <c r="X72" s="17"/>
      <c r="Y72" s="17"/>
      <c r="Z72" s="17"/>
      <c r="AA72" s="13">
        <f t="shared" si="14"/>
        <v>4705.604</v>
      </c>
      <c r="AB72" s="13">
        <f t="shared" si="15"/>
        <v>0</v>
      </c>
      <c r="AC72" s="13">
        <f t="shared" si="16"/>
        <v>0</v>
      </c>
      <c r="AD72" s="13">
        <f t="shared" si="17"/>
        <v>0</v>
      </c>
      <c r="AE72" s="13">
        <f t="shared" si="18"/>
        <v>0</v>
      </c>
      <c r="AF72" s="13">
        <f t="shared" si="19"/>
        <v>1411.6812</v>
      </c>
      <c r="AG72" s="14">
        <f t="shared" si="20"/>
        <v>3293.9228000000003</v>
      </c>
      <c r="AH72" s="9" t="s">
        <v>30</v>
      </c>
      <c r="AI72" s="29" t="s">
        <v>38</v>
      </c>
    </row>
    <row r="73" spans="1:35" ht="18" thickBot="1" thickTop="1">
      <c r="A73" s="52">
        <v>12</v>
      </c>
      <c r="B73" s="16">
        <v>70</v>
      </c>
      <c r="C73" s="15" t="s">
        <v>99</v>
      </c>
      <c r="D73" s="16">
        <v>16032</v>
      </c>
      <c r="E73" s="16" t="s">
        <v>9</v>
      </c>
      <c r="F73" s="16">
        <v>1</v>
      </c>
      <c r="G73" s="16" t="s">
        <v>100</v>
      </c>
      <c r="H73" s="28">
        <v>1</v>
      </c>
      <c r="I73" s="16">
        <v>1</v>
      </c>
      <c r="J73" s="16">
        <v>0</v>
      </c>
      <c r="K73" s="16">
        <v>1</v>
      </c>
      <c r="L73" s="28">
        <v>0</v>
      </c>
      <c r="M73" s="28">
        <v>5</v>
      </c>
      <c r="N73" s="16">
        <v>1</v>
      </c>
      <c r="O73" s="16">
        <v>1</v>
      </c>
      <c r="P73" s="16">
        <v>1</v>
      </c>
      <c r="Q73" s="16">
        <v>0</v>
      </c>
      <c r="R73" s="16">
        <v>1</v>
      </c>
      <c r="S73" s="16">
        <v>0</v>
      </c>
      <c r="T73" s="16">
        <v>0</v>
      </c>
      <c r="U73" s="19"/>
      <c r="V73" s="19"/>
      <c r="W73" s="19">
        <f>12323.31+11293.74</f>
        <v>23617.05</v>
      </c>
      <c r="X73" s="19"/>
      <c r="Y73" s="19"/>
      <c r="Z73" s="19"/>
      <c r="AA73" s="14">
        <f t="shared" si="14"/>
        <v>4723.41</v>
      </c>
      <c r="AB73" s="14">
        <f t="shared" si="15"/>
        <v>1417.023</v>
      </c>
      <c r="AC73" s="14">
        <f t="shared" si="16"/>
        <v>0</v>
      </c>
      <c r="AD73" s="14">
        <f t="shared" si="17"/>
        <v>0</v>
      </c>
      <c r="AE73" s="14">
        <f t="shared" si="18"/>
        <v>0</v>
      </c>
      <c r="AF73" s="14">
        <f t="shared" si="19"/>
        <v>0</v>
      </c>
      <c r="AG73" s="14">
        <f t="shared" si="20"/>
        <v>3306.3869999999997</v>
      </c>
      <c r="AH73" s="11" t="s">
        <v>30</v>
      </c>
      <c r="AI73" s="36" t="s">
        <v>101</v>
      </c>
    </row>
    <row r="74" spans="1:35" ht="18" thickBot="1" thickTop="1">
      <c r="A74" s="54"/>
      <c r="B74" s="16">
        <v>71</v>
      </c>
      <c r="C74" s="18" t="s">
        <v>171</v>
      </c>
      <c r="D74" s="16">
        <v>17886</v>
      </c>
      <c r="E74" s="16" t="s">
        <v>140</v>
      </c>
      <c r="F74" s="16">
        <v>3</v>
      </c>
      <c r="G74" s="16" t="s">
        <v>172</v>
      </c>
      <c r="H74" s="16">
        <v>1</v>
      </c>
      <c r="I74" s="16">
        <v>1</v>
      </c>
      <c r="J74" s="16">
        <v>0</v>
      </c>
      <c r="K74" s="16">
        <v>1</v>
      </c>
      <c r="L74" s="28">
        <v>0</v>
      </c>
      <c r="M74" s="28">
        <v>3</v>
      </c>
      <c r="N74" s="28">
        <v>1</v>
      </c>
      <c r="O74" s="16">
        <v>1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4"/>
      <c r="V74" s="14"/>
      <c r="W74" s="14">
        <v>9991.73</v>
      </c>
      <c r="X74" s="14"/>
      <c r="Y74" s="14"/>
      <c r="Z74" s="14"/>
      <c r="AA74" s="14">
        <f t="shared" si="14"/>
        <v>3330.5766666666664</v>
      </c>
      <c r="AB74" s="14">
        <f t="shared" si="15"/>
        <v>0</v>
      </c>
      <c r="AC74" s="14">
        <f t="shared" si="16"/>
        <v>0</v>
      </c>
      <c r="AD74" s="14">
        <f t="shared" si="17"/>
        <v>0</v>
      </c>
      <c r="AE74" s="14">
        <f t="shared" si="18"/>
        <v>0</v>
      </c>
      <c r="AF74" s="14">
        <f t="shared" si="19"/>
        <v>0</v>
      </c>
      <c r="AG74" s="14">
        <f t="shared" si="20"/>
        <v>3330.5766666666664</v>
      </c>
      <c r="AH74" s="11">
        <v>40</v>
      </c>
      <c r="AI74" s="36" t="s">
        <v>173</v>
      </c>
    </row>
    <row r="75" spans="1:35" ht="18" thickBot="1" thickTop="1">
      <c r="A75" s="54"/>
      <c r="B75" s="16">
        <v>72</v>
      </c>
      <c r="C75" s="18" t="s">
        <v>202</v>
      </c>
      <c r="D75" s="16">
        <v>16879</v>
      </c>
      <c r="E75" s="16" t="s">
        <v>140</v>
      </c>
      <c r="F75" s="16">
        <v>7</v>
      </c>
      <c r="G75" s="16" t="s">
        <v>203</v>
      </c>
      <c r="H75" s="16">
        <v>1</v>
      </c>
      <c r="I75" s="16">
        <v>1</v>
      </c>
      <c r="J75" s="28">
        <v>0</v>
      </c>
      <c r="K75" s="16">
        <v>1</v>
      </c>
      <c r="L75" s="28">
        <v>0</v>
      </c>
      <c r="M75" s="55">
        <v>3</v>
      </c>
      <c r="N75" s="28">
        <v>1</v>
      </c>
      <c r="O75" s="16">
        <v>1</v>
      </c>
      <c r="P75" s="16">
        <v>0</v>
      </c>
      <c r="Q75" s="16">
        <v>0</v>
      </c>
      <c r="R75" s="46">
        <v>1</v>
      </c>
      <c r="S75" s="46">
        <v>1</v>
      </c>
      <c r="T75" s="16">
        <v>0</v>
      </c>
      <c r="U75" s="14"/>
      <c r="V75" s="14"/>
      <c r="W75" s="14">
        <v>11141.49</v>
      </c>
      <c r="X75" s="14"/>
      <c r="Y75" s="14"/>
      <c r="Z75" s="14"/>
      <c r="AA75" s="14">
        <f t="shared" si="14"/>
        <v>3713.83</v>
      </c>
      <c r="AB75" s="14">
        <f t="shared" si="15"/>
        <v>0</v>
      </c>
      <c r="AC75" s="14">
        <f t="shared" si="16"/>
        <v>0</v>
      </c>
      <c r="AD75" s="14">
        <f t="shared" si="17"/>
        <v>371.38300000000004</v>
      </c>
      <c r="AE75" s="14">
        <f t="shared" si="18"/>
        <v>0</v>
      </c>
      <c r="AF75" s="14">
        <f t="shared" si="19"/>
        <v>0</v>
      </c>
      <c r="AG75" s="14">
        <f t="shared" si="20"/>
        <v>3342.447</v>
      </c>
      <c r="AH75" s="9">
        <v>47</v>
      </c>
      <c r="AI75" s="34" t="s">
        <v>180</v>
      </c>
    </row>
    <row r="76" spans="1:35" ht="18" thickBot="1" thickTop="1">
      <c r="A76" s="54"/>
      <c r="B76" s="16">
        <v>73</v>
      </c>
      <c r="C76" s="9" t="s">
        <v>141</v>
      </c>
      <c r="D76" s="28">
        <v>16842</v>
      </c>
      <c r="E76" s="28" t="s">
        <v>140</v>
      </c>
      <c r="F76" s="28">
        <v>7</v>
      </c>
      <c r="G76" s="9" t="s">
        <v>142</v>
      </c>
      <c r="H76" s="28">
        <v>1</v>
      </c>
      <c r="I76" s="28">
        <v>1</v>
      </c>
      <c r="J76" s="28">
        <v>0</v>
      </c>
      <c r="K76" s="28">
        <v>1</v>
      </c>
      <c r="L76" s="28">
        <v>0</v>
      </c>
      <c r="M76" s="28">
        <v>3</v>
      </c>
      <c r="N76" s="28">
        <v>1</v>
      </c>
      <c r="O76" s="28">
        <v>1</v>
      </c>
      <c r="P76" s="28">
        <v>0</v>
      </c>
      <c r="Q76" s="28">
        <v>0</v>
      </c>
      <c r="R76" s="28">
        <v>1</v>
      </c>
      <c r="S76" s="28">
        <v>0</v>
      </c>
      <c r="T76" s="28">
        <v>0</v>
      </c>
      <c r="U76" s="14"/>
      <c r="V76" s="14"/>
      <c r="W76" s="14">
        <v>10140</v>
      </c>
      <c r="X76" s="14"/>
      <c r="Y76" s="14"/>
      <c r="Z76" s="14"/>
      <c r="AA76" s="14">
        <f t="shared" si="14"/>
        <v>3380</v>
      </c>
      <c r="AB76" s="14">
        <f t="shared" si="15"/>
        <v>0</v>
      </c>
      <c r="AC76" s="14">
        <f t="shared" si="16"/>
        <v>0</v>
      </c>
      <c r="AD76" s="14">
        <f t="shared" si="17"/>
        <v>0</v>
      </c>
      <c r="AE76" s="14">
        <f t="shared" si="18"/>
        <v>0</v>
      </c>
      <c r="AF76" s="14">
        <f t="shared" si="19"/>
        <v>0</v>
      </c>
      <c r="AG76" s="14">
        <f t="shared" si="20"/>
        <v>3380</v>
      </c>
      <c r="AH76" s="11">
        <v>57</v>
      </c>
      <c r="AI76" s="31" t="s">
        <v>143</v>
      </c>
    </row>
    <row r="77" spans="1:35" ht="18" thickBot="1" thickTop="1">
      <c r="A77" s="54"/>
      <c r="B77" s="16">
        <v>74</v>
      </c>
      <c r="C77" s="15" t="s">
        <v>236</v>
      </c>
      <c r="D77" s="16">
        <v>17849</v>
      </c>
      <c r="E77" s="16" t="s">
        <v>140</v>
      </c>
      <c r="F77" s="16">
        <v>3</v>
      </c>
      <c r="G77" s="16" t="s">
        <v>237</v>
      </c>
      <c r="H77" s="28">
        <v>1</v>
      </c>
      <c r="I77" s="16">
        <v>1</v>
      </c>
      <c r="J77" s="16">
        <v>1</v>
      </c>
      <c r="K77" s="16">
        <v>1</v>
      </c>
      <c r="L77" s="28">
        <v>0</v>
      </c>
      <c r="M77" s="28">
        <v>4</v>
      </c>
      <c r="N77" s="16">
        <v>1</v>
      </c>
      <c r="O77" s="16">
        <v>1</v>
      </c>
      <c r="P77" s="16">
        <v>0</v>
      </c>
      <c r="Q77" s="16">
        <v>0</v>
      </c>
      <c r="R77" s="16">
        <v>1</v>
      </c>
      <c r="S77" s="16">
        <v>0</v>
      </c>
      <c r="T77" s="16">
        <v>0</v>
      </c>
      <c r="U77" s="19"/>
      <c r="V77" s="19"/>
      <c r="W77" s="19">
        <v>19348.17</v>
      </c>
      <c r="X77" s="19"/>
      <c r="Y77" s="19"/>
      <c r="Z77" s="19"/>
      <c r="AA77" s="14">
        <f t="shared" si="14"/>
        <v>4837.0425</v>
      </c>
      <c r="AB77" s="14">
        <f t="shared" si="15"/>
        <v>0</v>
      </c>
      <c r="AC77" s="14">
        <f t="shared" si="16"/>
        <v>0</v>
      </c>
      <c r="AD77" s="14">
        <f t="shared" si="17"/>
        <v>0</v>
      </c>
      <c r="AE77" s="14">
        <f t="shared" si="18"/>
        <v>0</v>
      </c>
      <c r="AF77" s="14">
        <f t="shared" si="19"/>
        <v>1451.1127499999998</v>
      </c>
      <c r="AG77" s="14">
        <f t="shared" si="20"/>
        <v>3385.92975</v>
      </c>
      <c r="AH77" s="9">
        <v>31</v>
      </c>
      <c r="AI77" s="34" t="s">
        <v>90</v>
      </c>
    </row>
    <row r="78" spans="1:35" ht="18" thickBot="1" thickTop="1">
      <c r="A78" s="54"/>
      <c r="B78" s="16">
        <v>75</v>
      </c>
      <c r="C78" s="15" t="s">
        <v>160</v>
      </c>
      <c r="D78" s="16">
        <v>17791</v>
      </c>
      <c r="E78" s="16" t="s">
        <v>140</v>
      </c>
      <c r="F78" s="16">
        <v>5</v>
      </c>
      <c r="G78" s="16" t="s">
        <v>161</v>
      </c>
      <c r="H78" s="12">
        <v>1</v>
      </c>
      <c r="I78" s="21">
        <v>1</v>
      </c>
      <c r="J78" s="21">
        <v>0</v>
      </c>
      <c r="K78" s="21">
        <v>1</v>
      </c>
      <c r="L78" s="12">
        <v>0</v>
      </c>
      <c r="M78" s="12">
        <v>3</v>
      </c>
      <c r="N78" s="21">
        <v>1</v>
      </c>
      <c r="O78" s="21">
        <v>1</v>
      </c>
      <c r="P78" s="21">
        <v>0</v>
      </c>
      <c r="Q78" s="21">
        <v>0</v>
      </c>
      <c r="R78" s="21">
        <v>0</v>
      </c>
      <c r="S78" s="21">
        <v>0</v>
      </c>
      <c r="T78" s="21">
        <v>1</v>
      </c>
      <c r="U78" s="17"/>
      <c r="V78" s="17"/>
      <c r="W78" s="17">
        <v>14698.3</v>
      </c>
      <c r="X78" s="17">
        <v>3</v>
      </c>
      <c r="Y78" s="17"/>
      <c r="Z78" s="17"/>
      <c r="AA78" s="13">
        <f t="shared" si="14"/>
        <v>4902.433333333333</v>
      </c>
      <c r="AB78" s="13">
        <f t="shared" si="15"/>
        <v>0</v>
      </c>
      <c r="AC78" s="13">
        <f t="shared" si="16"/>
        <v>0</v>
      </c>
      <c r="AD78" s="13">
        <f t="shared" si="17"/>
        <v>0</v>
      </c>
      <c r="AE78" s="13">
        <f t="shared" si="18"/>
        <v>1470.73</v>
      </c>
      <c r="AF78" s="13">
        <f t="shared" si="19"/>
        <v>0</v>
      </c>
      <c r="AG78" s="14">
        <f t="shared" si="20"/>
        <v>3431.7033333333334</v>
      </c>
      <c r="AH78" s="10">
        <v>22</v>
      </c>
      <c r="AI78" s="29" t="s">
        <v>162</v>
      </c>
    </row>
    <row r="79" spans="1:35" ht="18" thickBot="1" thickTop="1">
      <c r="A79" s="54"/>
      <c r="B79" s="16">
        <v>76</v>
      </c>
      <c r="C79" s="18" t="s">
        <v>152</v>
      </c>
      <c r="D79" s="16">
        <v>17941</v>
      </c>
      <c r="E79" s="16" t="s">
        <v>140</v>
      </c>
      <c r="F79" s="16">
        <v>3</v>
      </c>
      <c r="G79" s="16" t="s">
        <v>153</v>
      </c>
      <c r="H79" s="16">
        <v>1</v>
      </c>
      <c r="I79" s="16">
        <v>1</v>
      </c>
      <c r="J79" s="28">
        <v>0</v>
      </c>
      <c r="K79" s="16">
        <v>1</v>
      </c>
      <c r="L79" s="28">
        <v>0</v>
      </c>
      <c r="M79" s="28">
        <v>5</v>
      </c>
      <c r="N79" s="28">
        <v>1</v>
      </c>
      <c r="O79" s="16">
        <v>1</v>
      </c>
      <c r="P79" s="16">
        <v>0</v>
      </c>
      <c r="Q79" s="16">
        <v>0</v>
      </c>
      <c r="R79" s="16">
        <v>1</v>
      </c>
      <c r="S79" s="16">
        <v>0</v>
      </c>
      <c r="T79" s="16">
        <v>0</v>
      </c>
      <c r="U79" s="14"/>
      <c r="V79" s="14"/>
      <c r="W79" s="14">
        <v>17452.5</v>
      </c>
      <c r="X79" s="14"/>
      <c r="Y79" s="14"/>
      <c r="Z79" s="14"/>
      <c r="AA79" s="14">
        <f t="shared" si="14"/>
        <v>3490.5</v>
      </c>
      <c r="AB79" s="14">
        <f t="shared" si="15"/>
        <v>0</v>
      </c>
      <c r="AC79" s="14">
        <f t="shared" si="16"/>
        <v>0</v>
      </c>
      <c r="AD79" s="14">
        <f t="shared" si="17"/>
        <v>0</v>
      </c>
      <c r="AE79" s="14">
        <f t="shared" si="18"/>
        <v>0</v>
      </c>
      <c r="AF79" s="14">
        <f t="shared" si="19"/>
        <v>0</v>
      </c>
      <c r="AG79" s="14">
        <f t="shared" si="20"/>
        <v>3490.5</v>
      </c>
      <c r="AH79" s="9">
        <v>40</v>
      </c>
      <c r="AI79" s="34" t="s">
        <v>60</v>
      </c>
    </row>
    <row r="80" spans="1:35" ht="18" thickBot="1" thickTop="1">
      <c r="A80" s="52"/>
      <c r="B80" s="16">
        <v>77</v>
      </c>
      <c r="C80" s="15" t="s">
        <v>108</v>
      </c>
      <c r="D80" s="16">
        <v>2816</v>
      </c>
      <c r="E80" s="16" t="s">
        <v>33</v>
      </c>
      <c r="F80" s="16">
        <v>1</v>
      </c>
      <c r="G80" s="16" t="s">
        <v>109</v>
      </c>
      <c r="H80" s="28">
        <v>1</v>
      </c>
      <c r="I80" s="16">
        <v>1</v>
      </c>
      <c r="J80" s="16">
        <v>0</v>
      </c>
      <c r="K80" s="16">
        <v>1</v>
      </c>
      <c r="L80" s="28">
        <v>0</v>
      </c>
      <c r="M80" s="28">
        <v>4</v>
      </c>
      <c r="N80" s="16">
        <v>1</v>
      </c>
      <c r="O80" s="16">
        <v>1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9"/>
      <c r="V80" s="19"/>
      <c r="W80" s="19">
        <f>6975.04+7495</f>
        <v>14470.04</v>
      </c>
      <c r="X80" s="19"/>
      <c r="Y80" s="19"/>
      <c r="Z80" s="19"/>
      <c r="AA80" s="14">
        <f t="shared" si="14"/>
        <v>3617.51</v>
      </c>
      <c r="AB80" s="14">
        <f t="shared" si="15"/>
        <v>0</v>
      </c>
      <c r="AC80" s="14">
        <f t="shared" si="16"/>
        <v>0</v>
      </c>
      <c r="AD80" s="14">
        <f t="shared" si="17"/>
        <v>0</v>
      </c>
      <c r="AE80" s="14">
        <f t="shared" si="18"/>
        <v>0</v>
      </c>
      <c r="AF80" s="14">
        <f t="shared" si="19"/>
        <v>0</v>
      </c>
      <c r="AG80" s="14">
        <f t="shared" si="20"/>
        <v>3617.51</v>
      </c>
      <c r="AH80" s="9" t="s">
        <v>30</v>
      </c>
      <c r="AI80" s="34" t="s">
        <v>110</v>
      </c>
    </row>
    <row r="81" spans="1:35" ht="18" thickBot="1" thickTop="1">
      <c r="A81" s="54"/>
      <c r="B81" s="16">
        <v>78</v>
      </c>
      <c r="C81" s="15" t="s">
        <v>251</v>
      </c>
      <c r="D81" s="16">
        <v>16883</v>
      </c>
      <c r="E81" s="16" t="s">
        <v>140</v>
      </c>
      <c r="F81" s="16">
        <v>7</v>
      </c>
      <c r="G81" s="48" t="s">
        <v>252</v>
      </c>
      <c r="H81" s="28">
        <v>1</v>
      </c>
      <c r="I81" s="16">
        <v>1</v>
      </c>
      <c r="J81" s="16">
        <v>0</v>
      </c>
      <c r="K81" s="16">
        <v>1</v>
      </c>
      <c r="L81" s="28">
        <v>0</v>
      </c>
      <c r="M81" s="28">
        <v>3</v>
      </c>
      <c r="N81" s="16">
        <v>1</v>
      </c>
      <c r="O81" s="16">
        <v>1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9"/>
      <c r="V81" s="19"/>
      <c r="W81" s="19">
        <v>10884.96</v>
      </c>
      <c r="X81" s="19"/>
      <c r="Y81" s="19"/>
      <c r="Z81" s="19"/>
      <c r="AA81" s="14">
        <f t="shared" si="14"/>
        <v>3628.3199999999997</v>
      </c>
      <c r="AB81" s="14">
        <f t="shared" si="15"/>
        <v>0</v>
      </c>
      <c r="AC81" s="14">
        <f t="shared" si="16"/>
        <v>0</v>
      </c>
      <c r="AD81" s="14">
        <f t="shared" si="17"/>
        <v>0</v>
      </c>
      <c r="AE81" s="14">
        <f t="shared" si="18"/>
        <v>0</v>
      </c>
      <c r="AF81" s="14">
        <f t="shared" si="19"/>
        <v>0</v>
      </c>
      <c r="AG81" s="14">
        <f t="shared" si="20"/>
        <v>3628.3199999999997</v>
      </c>
      <c r="AH81" s="11">
        <v>52</v>
      </c>
      <c r="AI81" s="31" t="s">
        <v>253</v>
      </c>
    </row>
    <row r="82" spans="1:35" ht="18" thickBot="1" thickTop="1">
      <c r="A82" s="52"/>
      <c r="B82" s="16">
        <v>79</v>
      </c>
      <c r="C82" s="15" t="s">
        <v>114</v>
      </c>
      <c r="D82" s="16">
        <v>16079</v>
      </c>
      <c r="E82" s="16" t="s">
        <v>29</v>
      </c>
      <c r="F82" s="16">
        <v>1</v>
      </c>
      <c r="G82" s="16" t="s">
        <v>115</v>
      </c>
      <c r="H82" s="28">
        <v>1</v>
      </c>
      <c r="I82" s="16">
        <v>1</v>
      </c>
      <c r="J82" s="16">
        <v>0</v>
      </c>
      <c r="K82" s="16">
        <v>1</v>
      </c>
      <c r="L82" s="28">
        <v>1</v>
      </c>
      <c r="M82" s="28">
        <v>3</v>
      </c>
      <c r="N82" s="16">
        <v>1</v>
      </c>
      <c r="O82" s="16">
        <v>1</v>
      </c>
      <c r="P82" s="16">
        <v>1</v>
      </c>
      <c r="Q82" s="16">
        <v>0</v>
      </c>
      <c r="R82" s="16">
        <v>0</v>
      </c>
      <c r="S82" s="16">
        <v>0</v>
      </c>
      <c r="T82" s="16">
        <v>0</v>
      </c>
      <c r="U82" s="19"/>
      <c r="V82" s="19"/>
      <c r="W82" s="19">
        <f>19116.43+3000</f>
        <v>22116.43</v>
      </c>
      <c r="X82" s="19"/>
      <c r="Y82" s="19"/>
      <c r="Z82" s="19"/>
      <c r="AA82" s="14">
        <f t="shared" si="14"/>
        <v>7372.143333333333</v>
      </c>
      <c r="AB82" s="14">
        <f t="shared" si="15"/>
        <v>2211.643</v>
      </c>
      <c r="AC82" s="14">
        <f t="shared" si="16"/>
        <v>1474.4286666666667</v>
      </c>
      <c r="AD82" s="14">
        <f t="shared" si="17"/>
        <v>0</v>
      </c>
      <c r="AE82" s="14">
        <f t="shared" si="18"/>
        <v>0</v>
      </c>
      <c r="AF82" s="14">
        <f t="shared" si="19"/>
        <v>0</v>
      </c>
      <c r="AG82" s="14">
        <f t="shared" si="20"/>
        <v>3686.0716666666667</v>
      </c>
      <c r="AH82" s="9" t="s">
        <v>30</v>
      </c>
      <c r="AI82" s="34" t="s">
        <v>38</v>
      </c>
    </row>
    <row r="83" spans="1:35" ht="18" thickBot="1" thickTop="1">
      <c r="A83" s="54"/>
      <c r="B83" s="16">
        <v>80</v>
      </c>
      <c r="C83" s="9" t="s">
        <v>133</v>
      </c>
      <c r="D83" s="28">
        <v>2627</v>
      </c>
      <c r="E83" s="28" t="s">
        <v>33</v>
      </c>
      <c r="F83" s="28">
        <v>3</v>
      </c>
      <c r="G83" s="28" t="s">
        <v>134</v>
      </c>
      <c r="H83" s="28">
        <v>1</v>
      </c>
      <c r="I83" s="28">
        <v>1</v>
      </c>
      <c r="J83" s="28">
        <v>0</v>
      </c>
      <c r="K83" s="28">
        <v>1</v>
      </c>
      <c r="L83" s="28">
        <v>0</v>
      </c>
      <c r="M83" s="28">
        <v>4</v>
      </c>
      <c r="N83" s="28">
        <v>1</v>
      </c>
      <c r="O83" s="28">
        <v>1</v>
      </c>
      <c r="P83" s="28">
        <v>1</v>
      </c>
      <c r="Q83" s="28">
        <v>0</v>
      </c>
      <c r="R83" s="28">
        <v>0</v>
      </c>
      <c r="S83" s="28">
        <v>0</v>
      </c>
      <c r="T83" s="28">
        <v>0</v>
      </c>
      <c r="U83" s="14"/>
      <c r="V83" s="14"/>
      <c r="W83" s="14">
        <f>16802.88+4450.02</f>
        <v>21252.9</v>
      </c>
      <c r="X83" s="14"/>
      <c r="Y83" s="14"/>
      <c r="Z83" s="14"/>
      <c r="AA83" s="14">
        <f aca="true" t="shared" si="21" ref="AA83:AA88">((U83*50%+V83*85%+W83)/M83)+X83</f>
        <v>5313.225</v>
      </c>
      <c r="AB83" s="14">
        <f aca="true" t="shared" si="22" ref="AB83:AB88">IF(P83=1,AA83*30%,0)</f>
        <v>1593.9675</v>
      </c>
      <c r="AC83" s="14">
        <f aca="true" t="shared" si="23" ref="AC83:AC88">IF(L83=1,AA83*20%,0)</f>
        <v>0</v>
      </c>
      <c r="AD83" s="14">
        <f aca="true" t="shared" si="24" ref="AD83:AD88">IF(S83=1,AA83*10%,0)</f>
        <v>0</v>
      </c>
      <c r="AE83" s="14">
        <f aca="true" t="shared" si="25" ref="AE83:AE88">IF(T83=1,AA83*30%,0)</f>
        <v>0</v>
      </c>
      <c r="AF83" s="14">
        <f aca="true" t="shared" si="26" ref="AF83:AF88">IF(J83=1,AA83*30%,0)</f>
        <v>0</v>
      </c>
      <c r="AG83" s="14">
        <f aca="true" t="shared" si="27" ref="AG83:AG88">AA83-AB83-AC83-AD83-AE83-AF83</f>
        <v>3719.2575000000006</v>
      </c>
      <c r="AH83" s="9">
        <v>21</v>
      </c>
      <c r="AI83" s="34" t="s">
        <v>135</v>
      </c>
    </row>
    <row r="84" spans="1:35" ht="18" thickBot="1" thickTop="1">
      <c r="A84" s="52"/>
      <c r="B84" s="16">
        <v>81</v>
      </c>
      <c r="C84" s="18" t="s">
        <v>83</v>
      </c>
      <c r="D84" s="16">
        <v>15640</v>
      </c>
      <c r="E84" s="16" t="s">
        <v>29</v>
      </c>
      <c r="F84" s="16">
        <v>5</v>
      </c>
      <c r="G84" s="16" t="s">
        <v>84</v>
      </c>
      <c r="H84" s="12">
        <v>1</v>
      </c>
      <c r="I84" s="21">
        <v>1</v>
      </c>
      <c r="J84" s="21">
        <v>0</v>
      </c>
      <c r="K84" s="21">
        <v>1</v>
      </c>
      <c r="L84" s="12">
        <v>0</v>
      </c>
      <c r="M84" s="12">
        <v>4</v>
      </c>
      <c r="N84" s="21">
        <v>1</v>
      </c>
      <c r="O84" s="21">
        <v>1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17"/>
      <c r="V84" s="17"/>
      <c r="W84" s="17">
        <f>15114.43+18.65</f>
        <v>15133.08</v>
      </c>
      <c r="X84" s="17"/>
      <c r="Y84" s="17"/>
      <c r="Z84" s="17"/>
      <c r="AA84" s="13">
        <f t="shared" si="21"/>
        <v>3783.27</v>
      </c>
      <c r="AB84" s="13">
        <f t="shared" si="22"/>
        <v>0</v>
      </c>
      <c r="AC84" s="13">
        <f t="shared" si="23"/>
        <v>0</v>
      </c>
      <c r="AD84" s="13">
        <f t="shared" si="24"/>
        <v>0</v>
      </c>
      <c r="AE84" s="13">
        <f t="shared" si="25"/>
        <v>0</v>
      </c>
      <c r="AF84" s="13">
        <f t="shared" si="26"/>
        <v>0</v>
      </c>
      <c r="AG84" s="14">
        <f t="shared" si="27"/>
        <v>3783.27</v>
      </c>
      <c r="AH84" s="10">
        <v>52.5</v>
      </c>
      <c r="AI84" s="29" t="s">
        <v>85</v>
      </c>
    </row>
    <row r="85" spans="1:35" ht="18" thickBot="1" thickTop="1">
      <c r="A85" s="52">
        <v>163</v>
      </c>
      <c r="B85" s="16">
        <v>82</v>
      </c>
      <c r="C85" s="15" t="s">
        <v>128</v>
      </c>
      <c r="D85" s="16">
        <v>15579</v>
      </c>
      <c r="E85" s="16" t="s">
        <v>29</v>
      </c>
      <c r="F85" s="16">
        <v>5</v>
      </c>
      <c r="G85" s="16" t="s">
        <v>129</v>
      </c>
      <c r="H85" s="12">
        <v>1</v>
      </c>
      <c r="I85" s="21">
        <v>1</v>
      </c>
      <c r="J85" s="21">
        <v>0</v>
      </c>
      <c r="K85" s="21">
        <v>1</v>
      </c>
      <c r="L85" s="12">
        <v>0</v>
      </c>
      <c r="M85" s="12">
        <v>4</v>
      </c>
      <c r="N85" s="21">
        <v>1</v>
      </c>
      <c r="O85" s="21">
        <v>1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17"/>
      <c r="V85" s="17"/>
      <c r="W85" s="17">
        <f>9505.04+6300</f>
        <v>15805.04</v>
      </c>
      <c r="X85" s="17"/>
      <c r="Y85" s="17"/>
      <c r="Z85" s="17"/>
      <c r="AA85" s="13">
        <f t="shared" si="21"/>
        <v>3951.26</v>
      </c>
      <c r="AB85" s="13">
        <f t="shared" si="22"/>
        <v>0</v>
      </c>
      <c r="AC85" s="13">
        <f t="shared" si="23"/>
        <v>0</v>
      </c>
      <c r="AD85" s="13">
        <f t="shared" si="24"/>
        <v>0</v>
      </c>
      <c r="AE85" s="13">
        <f t="shared" si="25"/>
        <v>0</v>
      </c>
      <c r="AF85" s="13">
        <f t="shared" si="26"/>
        <v>0</v>
      </c>
      <c r="AG85" s="14">
        <f t="shared" si="27"/>
        <v>3951.26</v>
      </c>
      <c r="AH85" s="10">
        <v>33</v>
      </c>
      <c r="AI85" s="10" t="s">
        <v>74</v>
      </c>
    </row>
    <row r="86" spans="1:35" ht="18" thickBot="1" thickTop="1">
      <c r="A86" s="52">
        <v>176</v>
      </c>
      <c r="B86" s="16">
        <v>83</v>
      </c>
      <c r="C86" s="9" t="s">
        <v>149</v>
      </c>
      <c r="D86" s="28">
        <v>17718</v>
      </c>
      <c r="E86" s="28" t="s">
        <v>140</v>
      </c>
      <c r="F86" s="28">
        <v>5</v>
      </c>
      <c r="G86" s="28" t="s">
        <v>150</v>
      </c>
      <c r="H86" s="28">
        <v>1</v>
      </c>
      <c r="I86" s="28">
        <v>1</v>
      </c>
      <c r="J86" s="28">
        <v>0</v>
      </c>
      <c r="K86" s="28">
        <v>1</v>
      </c>
      <c r="L86" s="28">
        <v>0</v>
      </c>
      <c r="M86" s="28">
        <v>4</v>
      </c>
      <c r="N86" s="28">
        <v>1</v>
      </c>
      <c r="O86" s="28">
        <v>1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14"/>
      <c r="V86" s="14"/>
      <c r="W86" s="14">
        <v>15820.5</v>
      </c>
      <c r="X86" s="14"/>
      <c r="Y86" s="14"/>
      <c r="Z86" s="14"/>
      <c r="AA86" s="14">
        <f t="shared" si="21"/>
        <v>3955.125</v>
      </c>
      <c r="AB86" s="14">
        <f t="shared" si="22"/>
        <v>0</v>
      </c>
      <c r="AC86" s="14">
        <f t="shared" si="23"/>
        <v>0</v>
      </c>
      <c r="AD86" s="14">
        <f t="shared" si="24"/>
        <v>0</v>
      </c>
      <c r="AE86" s="14">
        <f t="shared" si="25"/>
        <v>0</v>
      </c>
      <c r="AF86" s="14">
        <f t="shared" si="26"/>
        <v>0</v>
      </c>
      <c r="AG86" s="14">
        <f t="shared" si="27"/>
        <v>3955.125</v>
      </c>
      <c r="AH86" s="11">
        <v>33</v>
      </c>
      <c r="AI86" s="36" t="s">
        <v>151</v>
      </c>
    </row>
    <row r="87" spans="1:35" ht="18" thickBot="1" thickTop="1">
      <c r="A87" s="54"/>
      <c r="B87" s="16">
        <v>84</v>
      </c>
      <c r="C87" s="9" t="s">
        <v>44</v>
      </c>
      <c r="D87" s="28">
        <v>2822</v>
      </c>
      <c r="E87" s="28" t="s">
        <v>33</v>
      </c>
      <c r="F87" s="28">
        <v>1</v>
      </c>
      <c r="G87" s="28" t="s">
        <v>45</v>
      </c>
      <c r="H87" s="41">
        <v>1</v>
      </c>
      <c r="I87" s="41">
        <v>1</v>
      </c>
      <c r="J87" s="41">
        <v>0</v>
      </c>
      <c r="K87" s="41">
        <v>1</v>
      </c>
      <c r="L87" s="41">
        <v>0</v>
      </c>
      <c r="M87" s="41">
        <v>5</v>
      </c>
      <c r="N87" s="41">
        <v>1</v>
      </c>
      <c r="O87" s="41">
        <v>1</v>
      </c>
      <c r="P87" s="41">
        <v>0</v>
      </c>
      <c r="Q87" s="41">
        <v>0</v>
      </c>
      <c r="R87" s="41">
        <v>1</v>
      </c>
      <c r="S87" s="41">
        <v>0</v>
      </c>
      <c r="T87" s="41">
        <v>0</v>
      </c>
      <c r="U87" s="14"/>
      <c r="V87" s="14"/>
      <c r="W87" s="14">
        <f>20246.3+0.32</f>
        <v>20246.62</v>
      </c>
      <c r="X87" s="14"/>
      <c r="Y87" s="14"/>
      <c r="Z87" s="14"/>
      <c r="AA87" s="14">
        <f t="shared" si="21"/>
        <v>4049.3239999999996</v>
      </c>
      <c r="AB87" s="14">
        <f t="shared" si="22"/>
        <v>0</v>
      </c>
      <c r="AC87" s="14">
        <f t="shared" si="23"/>
        <v>0</v>
      </c>
      <c r="AD87" s="14">
        <f t="shared" si="24"/>
        <v>0</v>
      </c>
      <c r="AE87" s="14">
        <f t="shared" si="25"/>
        <v>0</v>
      </c>
      <c r="AF87" s="14">
        <f t="shared" si="26"/>
        <v>0</v>
      </c>
      <c r="AG87" s="14">
        <f t="shared" si="27"/>
        <v>4049.3239999999996</v>
      </c>
      <c r="AH87" s="11" t="s">
        <v>30</v>
      </c>
      <c r="AI87" s="36" t="s">
        <v>46</v>
      </c>
    </row>
    <row r="88" spans="1:35" ht="18" thickBot="1" thickTop="1">
      <c r="A88" s="52">
        <v>52</v>
      </c>
      <c r="B88" s="16">
        <v>85</v>
      </c>
      <c r="C88" s="18" t="s">
        <v>257</v>
      </c>
      <c r="D88" s="16">
        <v>15875</v>
      </c>
      <c r="E88" s="21" t="s">
        <v>9</v>
      </c>
      <c r="F88" s="21">
        <v>3</v>
      </c>
      <c r="G88" s="21" t="s">
        <v>258</v>
      </c>
      <c r="H88" s="21">
        <v>1</v>
      </c>
      <c r="I88" s="21">
        <v>1</v>
      </c>
      <c r="J88" s="21">
        <v>0</v>
      </c>
      <c r="K88" s="21">
        <v>1</v>
      </c>
      <c r="L88" s="12">
        <v>0</v>
      </c>
      <c r="M88" s="12">
        <v>4</v>
      </c>
      <c r="N88" s="12">
        <v>1</v>
      </c>
      <c r="O88" s="21">
        <v>1</v>
      </c>
      <c r="P88" s="21">
        <v>1</v>
      </c>
      <c r="Q88" s="21">
        <v>0</v>
      </c>
      <c r="R88" s="21">
        <v>0</v>
      </c>
      <c r="S88" s="21">
        <v>0</v>
      </c>
      <c r="T88" s="21">
        <v>0</v>
      </c>
      <c r="U88" s="13"/>
      <c r="V88" s="13"/>
      <c r="W88" s="13">
        <f>8810.01+14822.83</f>
        <v>23632.84</v>
      </c>
      <c r="X88" s="13"/>
      <c r="Y88" s="13"/>
      <c r="Z88" s="13"/>
      <c r="AA88" s="13">
        <f t="shared" si="21"/>
        <v>5908.21</v>
      </c>
      <c r="AB88" s="13">
        <f t="shared" si="22"/>
        <v>1772.463</v>
      </c>
      <c r="AC88" s="13">
        <f t="shared" si="23"/>
        <v>0</v>
      </c>
      <c r="AD88" s="13">
        <f t="shared" si="24"/>
        <v>0</v>
      </c>
      <c r="AE88" s="13">
        <f t="shared" si="25"/>
        <v>0</v>
      </c>
      <c r="AF88" s="13">
        <f t="shared" si="26"/>
        <v>0</v>
      </c>
      <c r="AG88" s="14">
        <f t="shared" si="27"/>
        <v>4135.747</v>
      </c>
      <c r="AH88" s="10">
        <v>20</v>
      </c>
      <c r="AI88" s="29" t="s">
        <v>42</v>
      </c>
    </row>
    <row r="89" ht="18" thickTop="1"/>
  </sheetData>
  <sheetProtection/>
  <autoFilter ref="A3:AJ88">
    <sortState ref="A4:AJ88">
      <sortCondition sortBy="value" ref="AG4:AG88"/>
    </sortState>
  </autoFilter>
  <mergeCells count="1">
    <mergeCell ref="C1:AI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8" scale="50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grm_lgst2</cp:lastModifiedBy>
  <cp:lastPrinted>2019-02-05T08:19:30Z</cp:lastPrinted>
  <dcterms:created xsi:type="dcterms:W3CDTF">2007-10-03T16:28:55Z</dcterms:created>
  <dcterms:modified xsi:type="dcterms:W3CDTF">2019-02-05T09:11:27Z</dcterms:modified>
  <cp:category/>
  <cp:version/>
  <cp:contentType/>
  <cp:contentStatus/>
</cp:coreProperties>
</file>